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b164080\Desktop\Midlertidige filer\"/>
    </mc:Choice>
  </mc:AlternateContent>
  <workbookProtection workbookAlgorithmName="SHA-512" workbookHashValue="LQWPtyO0weAzr6ULdr+kJFrqvIhzy0v6ZwUg0b5TpHhURAdxOrzHoY8egXRygsNd2FrLfmFm/i5PR3sgr9Tzpg==" workbookSaltValue="UqLQMvnKFC8DPATyYjkfyg==" workbookSpinCount="100000" lockStructure="1"/>
  <bookViews>
    <workbookView xWindow="0" yWindow="0" windowWidth="19200" windowHeight="7490" tabRatio="859"/>
  </bookViews>
  <sheets>
    <sheet name="Forside" sheetId="18" r:id="rId1"/>
    <sheet name="Introduktion" sheetId="10" state="hidden" r:id="rId2"/>
    <sheet name="Energisparetiltag" sheetId="8" r:id="rId3"/>
    <sheet name="1" sheetId="14" r:id="rId4"/>
    <sheet name="1_" sheetId="19" state="hidden" r:id="rId5"/>
    <sheet name="2" sheetId="15" r:id="rId6"/>
    <sheet name="2_" sheetId="20" state="hidden" r:id="rId7"/>
    <sheet name="3" sheetId="16" r:id="rId8"/>
    <sheet name="3_" sheetId="21" state="hidden" r:id="rId9"/>
    <sheet name="4" sheetId="17" state="hidden" r:id="rId10"/>
    <sheet name="4_" sheetId="22" state="hidden" r:id="rId11"/>
    <sheet name="Til ansøgning" sheetId="23" state="hidden" r:id="rId12"/>
  </sheets>
  <definedNames>
    <definedName name="bmkCustomer" localSheetId="3">'1'!#REF!</definedName>
    <definedName name="bmkCustomer" localSheetId="4">'1_'!#REF!</definedName>
    <definedName name="bmkCustomer" localSheetId="5">'2'!#REF!</definedName>
    <definedName name="bmkCustomer" localSheetId="6">'2_'!#REF!</definedName>
    <definedName name="bmkCustomer" localSheetId="7">'3'!#REF!</definedName>
    <definedName name="bmkCustomer" localSheetId="8">'3_'!#REF!</definedName>
    <definedName name="bmkCustomer" localSheetId="9">'4'!#REF!</definedName>
    <definedName name="bmkCustomer" localSheetId="10">'4_'!#REF!</definedName>
    <definedName name="bmkCustomer" localSheetId="2">Energisparetiltag!#REF!</definedName>
    <definedName name="bmkCustomer" localSheetId="0">Forside!#REF!</definedName>
    <definedName name="bmkCustomer" localSheetId="1">Introduktion!#REF!</definedName>
    <definedName name="bmkCustomer" localSheetId="11">'Til ansøgning'!#REF!</definedName>
    <definedName name="bmkProjektnr1" localSheetId="3">'1'!#REF!</definedName>
    <definedName name="bmkProjektnr1" localSheetId="4">'1_'!#REF!</definedName>
    <definedName name="bmkProjektnr1" localSheetId="5">'2'!#REF!</definedName>
    <definedName name="bmkProjektnr1" localSheetId="6">'2_'!#REF!</definedName>
    <definedName name="bmkProjektnr1" localSheetId="7">'3'!#REF!</definedName>
    <definedName name="bmkProjektnr1" localSheetId="8">'3_'!#REF!</definedName>
    <definedName name="bmkProjektnr1" localSheetId="9">'4'!#REF!</definedName>
    <definedName name="bmkProjektnr1" localSheetId="10">'4_'!#REF!</definedName>
    <definedName name="bmkProjektnr1" localSheetId="2">Energisparetiltag!#REF!</definedName>
    <definedName name="bmkProjektnr1" localSheetId="0">Forside!#REF!</definedName>
    <definedName name="bmkProjektnr1" localSheetId="1">Introduktion!#REF!</definedName>
    <definedName name="bmkProjektnr1" localSheetId="11">'Til ansøgning'!#REF!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 i="16" l="1"/>
  <c r="O9" i="15"/>
  <c r="I62" i="21" l="1"/>
  <c r="B42" i="20" l="1"/>
  <c r="AE51" i="20"/>
  <c r="AE50" i="20"/>
  <c r="AE49" i="20"/>
  <c r="AE48" i="20"/>
  <c r="AE47" i="20"/>
  <c r="AE46" i="20"/>
  <c r="AE45" i="20"/>
  <c r="AE41" i="20"/>
  <c r="O10" i="15" l="1"/>
  <c r="O8" i="15"/>
  <c r="P9" i="14"/>
  <c r="P10" i="14"/>
  <c r="P8" i="14"/>
  <c r="J12" i="14" s="1"/>
  <c r="H30" i="14" s="1"/>
  <c r="O8" i="16"/>
  <c r="O10" i="16"/>
  <c r="O11" i="16"/>
  <c r="I12" i="15" l="1"/>
  <c r="I13" i="16"/>
  <c r="B13" i="16" s="1"/>
  <c r="AE25" i="20"/>
  <c r="AE29" i="20"/>
  <c r="AE30" i="20"/>
  <c r="AE31" i="20"/>
  <c r="AE32" i="20"/>
  <c r="AE33" i="20"/>
  <c r="AE34" i="20"/>
  <c r="AE35" i="20"/>
  <c r="B12" i="14" l="1"/>
  <c r="B12" i="15"/>
  <c r="G3" i="23"/>
  <c r="P3" i="16"/>
  <c r="P3" i="15"/>
  <c r="Q3" i="14"/>
  <c r="O3" i="8"/>
  <c r="M3" i="10"/>
  <c r="C17" i="15" l="1"/>
  <c r="D15" i="19"/>
  <c r="F15" i="19" s="1"/>
  <c r="I55" i="19"/>
  <c r="I56" i="19"/>
  <c r="I57" i="19"/>
  <c r="I49" i="19"/>
  <c r="I50" i="19"/>
  <c r="I51" i="19"/>
  <c r="I45" i="19"/>
  <c r="I44" i="19"/>
  <c r="I43" i="19"/>
  <c r="E8" i="19"/>
  <c r="F8" i="19"/>
  <c r="D8" i="19"/>
  <c r="E9" i="19"/>
  <c r="F9" i="19"/>
  <c r="M20" i="19" s="1"/>
  <c r="E10" i="19"/>
  <c r="F10" i="19"/>
  <c r="E11" i="19"/>
  <c r="L18" i="19" s="1"/>
  <c r="F11" i="19"/>
  <c r="M18" i="19" s="1"/>
  <c r="E12" i="19"/>
  <c r="F12" i="19"/>
  <c r="E13" i="19"/>
  <c r="F13" i="19"/>
  <c r="E14" i="19"/>
  <c r="F14" i="19"/>
  <c r="M36" i="19" s="1"/>
  <c r="D18" i="21"/>
  <c r="L36" i="19" l="1"/>
  <c r="L37" i="19" s="1"/>
  <c r="J51" i="19" s="1"/>
  <c r="L20" i="19"/>
  <c r="M37" i="19"/>
  <c r="J57" i="19" s="1"/>
  <c r="M29" i="19"/>
  <c r="E15" i="19"/>
  <c r="M23" i="19"/>
  <c r="M24" i="19" s="1"/>
  <c r="L29" i="19"/>
  <c r="L23" i="19"/>
  <c r="L24" i="19" s="1"/>
  <c r="J55" i="19" l="1"/>
  <c r="M30" i="19"/>
  <c r="M31" i="19" s="1"/>
  <c r="L30" i="19"/>
  <c r="J49" i="19"/>
  <c r="E12" i="23"/>
  <c r="D12" i="23"/>
  <c r="L31" i="19" l="1"/>
  <c r="J50" i="19" s="1"/>
  <c r="J52" i="19" s="1"/>
  <c r="J56" i="19"/>
  <c r="J58" i="19" s="1"/>
  <c r="O12" i="17"/>
  <c r="O11" i="17"/>
  <c r="D23" i="20" l="1"/>
  <c r="D13" i="20"/>
  <c r="D14" i="20" l="1"/>
  <c r="D16" i="20"/>
  <c r="I52" i="20" s="1"/>
  <c r="D18" i="20"/>
  <c r="D19" i="20"/>
  <c r="D20" i="20"/>
  <c r="I34" i="20" s="1"/>
  <c r="I49" i="20" s="1"/>
  <c r="D21" i="20"/>
  <c r="D22" i="20"/>
  <c r="C14" i="20"/>
  <c r="C18" i="20"/>
  <c r="C19" i="20"/>
  <c r="C20" i="20"/>
  <c r="C21" i="20"/>
  <c r="C22" i="20"/>
  <c r="C23" i="20"/>
  <c r="B14" i="20"/>
  <c r="B16" i="20"/>
  <c r="B18" i="20"/>
  <c r="B19" i="20"/>
  <c r="B20" i="20"/>
  <c r="B21" i="20"/>
  <c r="B22" i="20"/>
  <c r="B23" i="20"/>
  <c r="D19" i="21"/>
  <c r="B18" i="21"/>
  <c r="C18" i="21"/>
  <c r="B19" i="21"/>
  <c r="C19" i="21"/>
  <c r="B17" i="21"/>
  <c r="D14" i="21"/>
  <c r="D15" i="21"/>
  <c r="I19" i="21" s="1"/>
  <c r="D16" i="21"/>
  <c r="D17" i="21"/>
  <c r="B14" i="21"/>
  <c r="B15" i="21"/>
  <c r="B16" i="21"/>
  <c r="I38" i="20" l="1"/>
  <c r="I39" i="20" s="1"/>
  <c r="I53" i="20"/>
  <c r="I54" i="20"/>
  <c r="I17" i="15" s="1"/>
  <c r="I26" i="21"/>
  <c r="D17" i="20"/>
  <c r="I44" i="20"/>
  <c r="I43" i="20"/>
  <c r="I50" i="20"/>
  <c r="I27" i="21"/>
  <c r="I22" i="21"/>
  <c r="I31" i="21"/>
  <c r="C15" i="21"/>
  <c r="C16" i="21"/>
  <c r="C17" i="21"/>
  <c r="I45" i="20" l="1"/>
  <c r="I55" i="20"/>
  <c r="I56" i="20" s="1"/>
  <c r="K42" i="21"/>
  <c r="K41" i="21"/>
  <c r="C17" i="20" l="1"/>
  <c r="C16" i="20"/>
  <c r="H52" i="20" s="1"/>
  <c r="I66" i="20"/>
  <c r="B15" i="19"/>
  <c r="C15" i="19"/>
  <c r="B16" i="19"/>
  <c r="C16" i="19"/>
  <c r="D16" i="19"/>
  <c r="D10" i="19"/>
  <c r="D11" i="19"/>
  <c r="K18" i="19" s="1"/>
  <c r="D12" i="19"/>
  <c r="D13" i="19"/>
  <c r="C14" i="19"/>
  <c r="D14" i="19"/>
  <c r="C10" i="19"/>
  <c r="C11" i="19"/>
  <c r="C12" i="19"/>
  <c r="C13" i="19"/>
  <c r="B10" i="19"/>
  <c r="B11" i="19"/>
  <c r="B12" i="19"/>
  <c r="B13" i="19"/>
  <c r="C9" i="19"/>
  <c r="B9" i="19"/>
  <c r="K36" i="19" l="1"/>
  <c r="K37" i="19" s="1"/>
  <c r="K23" i="19"/>
  <c r="K29" i="19"/>
  <c r="F16" i="19"/>
  <c r="M19" i="19" s="1"/>
  <c r="E16" i="19"/>
  <c r="L19" i="19" s="1"/>
  <c r="K19" i="19"/>
  <c r="I61" i="19"/>
  <c r="B14" i="19"/>
  <c r="K38" i="19" l="1"/>
  <c r="L45" i="19" s="1"/>
  <c r="J45" i="19"/>
  <c r="L38" i="19"/>
  <c r="L32" i="19"/>
  <c r="L25" i="19"/>
  <c r="M25" i="19"/>
  <c r="M38" i="19"/>
  <c r="M32" i="19"/>
  <c r="K30" i="19"/>
  <c r="U27" i="20"/>
  <c r="U26" i="20"/>
  <c r="U25" i="20"/>
  <c r="O53" i="20" l="1"/>
  <c r="L56" i="19"/>
  <c r="M33" i="19"/>
  <c r="K56" i="19" s="1"/>
  <c r="M39" i="19"/>
  <c r="K57" i="19" s="1"/>
  <c r="L57" i="19"/>
  <c r="L55" i="19"/>
  <c r="M26" i="19"/>
  <c r="K55" i="19" s="1"/>
  <c r="L49" i="19"/>
  <c r="L26" i="19"/>
  <c r="K49" i="19" s="1"/>
  <c r="L50" i="19"/>
  <c r="L33" i="19"/>
  <c r="K50" i="19" s="1"/>
  <c r="L39" i="19"/>
  <c r="K51" i="19" s="1"/>
  <c r="L51" i="19"/>
  <c r="K39" i="19"/>
  <c r="K45" i="19" s="1"/>
  <c r="K52" i="19" l="1"/>
  <c r="L52" i="19"/>
  <c r="L58" i="19"/>
  <c r="K58" i="19"/>
  <c r="H26" i="15"/>
  <c r="C13" i="20"/>
  <c r="B13" i="20"/>
  <c r="D15" i="23" l="1"/>
  <c r="O56" i="20"/>
  <c r="O61" i="20"/>
  <c r="O55" i="20"/>
  <c r="O58" i="20"/>
  <c r="O64" i="20"/>
  <c r="O54" i="20"/>
  <c r="O60" i="20"/>
  <c r="O63" i="20"/>
  <c r="O59" i="20"/>
  <c r="O62" i="20"/>
  <c r="O57" i="20"/>
  <c r="I46" i="20"/>
  <c r="I40" i="20"/>
  <c r="I58" i="20" l="1"/>
  <c r="D13" i="21"/>
  <c r="C13" i="21"/>
  <c r="B13" i="21"/>
  <c r="I23" i="21" l="1"/>
  <c r="N40" i="21"/>
  <c r="N35" i="21"/>
  <c r="N37" i="21"/>
  <c r="L39" i="21"/>
  <c r="I28" i="21"/>
  <c r="I59" i="21" s="1"/>
  <c r="H25" i="16" s="1"/>
  <c r="P55" i="20"/>
  <c r="Q55" i="20" s="1"/>
  <c r="P53" i="20"/>
  <c r="Q53" i="20" s="1"/>
  <c r="P61" i="20"/>
  <c r="Q61" i="20" s="1"/>
  <c r="P58" i="20"/>
  <c r="Q58" i="20" s="1"/>
  <c r="P63" i="20"/>
  <c r="Q63" i="20" s="1"/>
  <c r="P64" i="20"/>
  <c r="Q64" i="20" s="1"/>
  <c r="P54" i="20"/>
  <c r="Q54" i="20" s="1"/>
  <c r="P62" i="20"/>
  <c r="Q62" i="20" s="1"/>
  <c r="P56" i="20"/>
  <c r="Q56" i="20" s="1"/>
  <c r="P57" i="20"/>
  <c r="Q57" i="20" s="1"/>
  <c r="P59" i="20"/>
  <c r="Q59" i="20" s="1"/>
  <c r="P60" i="20"/>
  <c r="Q60" i="20" s="1"/>
  <c r="N39" i="21"/>
  <c r="N38" i="21"/>
  <c r="L40" i="21"/>
  <c r="N36" i="21"/>
  <c r="D10" i="22"/>
  <c r="I18" i="22" s="1"/>
  <c r="D11" i="22"/>
  <c r="D9" i="22"/>
  <c r="C10" i="22"/>
  <c r="C9" i="22"/>
  <c r="B10" i="22"/>
  <c r="B11" i="22"/>
  <c r="B9" i="22"/>
  <c r="M4" i="22"/>
  <c r="B2" i="22"/>
  <c r="E15" i="23" l="1"/>
  <c r="I59" i="20"/>
  <c r="I60" i="20"/>
  <c r="H22" i="17"/>
  <c r="K35" i="21"/>
  <c r="O35" i="21" s="1"/>
  <c r="H48" i="21" s="1"/>
  <c r="K38" i="21"/>
  <c r="O38" i="21" s="1"/>
  <c r="I49" i="21" s="1"/>
  <c r="K36" i="21"/>
  <c r="O36" i="21" s="1"/>
  <c r="I48" i="21" s="1"/>
  <c r="K37" i="21"/>
  <c r="K40" i="21"/>
  <c r="O40" i="21" s="1"/>
  <c r="J49" i="21" s="1"/>
  <c r="K39" i="21"/>
  <c r="O39" i="21" s="1"/>
  <c r="H49" i="21" s="1"/>
  <c r="O43" i="21"/>
  <c r="I50" i="21" s="1"/>
  <c r="O42" i="21"/>
  <c r="H50" i="21" s="1"/>
  <c r="O41" i="21"/>
  <c r="J50" i="21" s="1"/>
  <c r="M6" i="22"/>
  <c r="M5" i="22"/>
  <c r="I19" i="22"/>
  <c r="I67" i="20" l="1"/>
  <c r="H27" i="15" s="1"/>
  <c r="H29" i="15" s="1"/>
  <c r="O37" i="21"/>
  <c r="J48" i="21" s="1"/>
  <c r="I61" i="21" s="1"/>
  <c r="I60" i="21" s="1"/>
  <c r="H26" i="16" s="1"/>
  <c r="I20" i="22"/>
  <c r="D9" i="19"/>
  <c r="D16" i="23" l="1"/>
  <c r="K31" i="19"/>
  <c r="K32" i="19" s="1"/>
  <c r="K24" i="19"/>
  <c r="I63" i="21"/>
  <c r="E16" i="23"/>
  <c r="H28" i="16"/>
  <c r="I68" i="20"/>
  <c r="K20" i="19"/>
  <c r="I21" i="22"/>
  <c r="I69" i="20" l="1"/>
  <c r="I70" i="20" s="1"/>
  <c r="K25" i="19"/>
  <c r="L43" i="19" s="1"/>
  <c r="J43" i="19"/>
  <c r="L44" i="19"/>
  <c r="L46" i="19" s="1"/>
  <c r="J44" i="19"/>
  <c r="J46" i="19" s="1"/>
  <c r="K33" i="19"/>
  <c r="K44" i="19" s="1"/>
  <c r="B2" i="21"/>
  <c r="B2" i="20"/>
  <c r="B2" i="19"/>
  <c r="K62" i="19" l="1"/>
  <c r="H27" i="14" s="1"/>
  <c r="K64" i="19"/>
  <c r="K26" i="19"/>
  <c r="K43" i="19" s="1"/>
  <c r="K46" i="19" s="1"/>
  <c r="O10" i="17"/>
  <c r="O9" i="17"/>
  <c r="O8" i="17"/>
  <c r="I14" i="17" s="1"/>
  <c r="H25" i="17" s="1"/>
  <c r="K63" i="19" l="1"/>
  <c r="H28" i="15"/>
  <c r="K65" i="19"/>
  <c r="H29" i="14" s="1"/>
  <c r="C15" i="23"/>
  <c r="K66" i="19"/>
  <c r="H24" i="17"/>
  <c r="H23" i="17"/>
  <c r="B14" i="17"/>
  <c r="H27" i="16" l="1"/>
  <c r="E13" i="23"/>
  <c r="L64" i="19"/>
  <c r="H28" i="14"/>
  <c r="C16" i="23" l="1"/>
  <c r="C13" i="23"/>
  <c r="D13" i="23"/>
</calcChain>
</file>

<file path=xl/comments1.xml><?xml version="1.0" encoding="utf-8"?>
<comments xmlns="http://schemas.openxmlformats.org/spreadsheetml/2006/main">
  <authors>
    <author>tc={20C6DA26-FDAA-41C1-982B-69AA2D34DE94}</author>
  </authors>
  <commentList>
    <comment ref="E20" authorId="0" shapeId="0">
      <text>
        <r>
          <rPr>
            <sz val="11"/>
            <color theme="1"/>
            <rFont val="Calibri"/>
            <family val="2"/>
            <scheme val="minor"/>
          </rPr>
          <t>[Trådet kommentar]
Din version af Excel lader dig læse denne trådede kommentar. Eventuelle ændringer vil dog blive fjernet, hvis filen åbnes i en nyere version af Excel. Få mere at vide: https://go.microsoft.com/fwlink/?linkid=870924
Kommentar:
    Erfaringstallet er baseret på Niras’ omfattende erfaringer med drift og optimering af trykluftanlæg. Tallet bruges som en tommelfingerregel  til at estimere effektforbrug af kompressoren, når der ikke er målinger til rådighed.</t>
        </r>
      </text>
    </comment>
  </commentList>
</comments>
</file>

<file path=xl/comments2.xml><?xml version="1.0" encoding="utf-8"?>
<comments xmlns="http://schemas.openxmlformats.org/spreadsheetml/2006/main">
  <authors>
    <author>tc={C3FF69C7-6A80-457C-A786-74B1E247F546}</author>
  </authors>
  <commentList>
    <comment ref="E27" authorId="0" shapeId="0">
      <text>
        <r>
          <rPr>
            <sz val="11"/>
            <color theme="1"/>
            <rFont val="Calibri"/>
            <family val="2"/>
            <scheme val="minor"/>
          </rPr>
          <t>[Trådet kommentar]
Din version af Excel lader dig læse denne trådede kommentar. Eventuelle ændringer vil dog blive fjernet, hvis filen åbnes i en nyere version af Excel. Få mere at vide: https://go.microsoft.com/fwlink/?linkid=870924
Kommentar:
    Erfaringstallet er baseret på Niras’ omfattende erfaringer med drift og optimering af trykluftanlæg. Tallet bruges som en tommelfingerregel  til at estimere effektforbrug af kompressoren, når der ikke er målinger til rådighed.</t>
        </r>
      </text>
    </comment>
  </commentList>
</comments>
</file>

<file path=xl/comments3.xml><?xml version="1.0" encoding="utf-8"?>
<comments xmlns="http://schemas.openxmlformats.org/spreadsheetml/2006/main">
  <authors>
    <author>Julie Elizabeth Sjøqvist</author>
  </authors>
  <commentList>
    <comment ref="B13" authorId="0" shapeId="0">
      <text>
        <r>
          <rPr>
            <b/>
            <sz val="9"/>
            <color indexed="81"/>
            <rFont val="Tahoma"/>
            <family val="2"/>
          </rPr>
          <t xml:space="preserve">Tilsvarer "celle D8, ansøgning om tilsagn del 1" i 
Ansøgningsskema til erhvervspuljen
</t>
        </r>
      </text>
    </comment>
    <comment ref="B15" authorId="0" shapeId="0">
      <text>
        <r>
          <rPr>
            <b/>
            <sz val="9"/>
            <color indexed="81"/>
            <rFont val="Tahoma"/>
            <family val="2"/>
          </rPr>
          <t>Tilsvarer "celle K27, ansøgning om tilsagn del 2" samt  i "celle K13, anmodning om udbetaling"
Ansøgningsskema til erhvervspuljen</t>
        </r>
      </text>
    </comment>
    <comment ref="B16" authorId="0" shapeId="0">
      <text>
        <r>
          <rPr>
            <b/>
            <sz val="9"/>
            <color indexed="81"/>
            <rFont val="Tahoma"/>
            <family val="2"/>
          </rPr>
          <t>Tilsvarer "celle L27, ansøgning om tilsagn del 2" samt  i "celle L13, anmodning om udbetaling"
Ansøgningsskema til erhvervspuljen</t>
        </r>
      </text>
    </comment>
    <comment ref="B17" authorId="0" shapeId="0">
      <text>
        <r>
          <rPr>
            <b/>
            <sz val="9"/>
            <color indexed="81"/>
            <rFont val="Tahoma"/>
            <family val="2"/>
          </rPr>
          <t xml:space="preserve">Tilsvarer "celle B8 , ansøgning om tilsagn del 1", "celle I27, ansøgning om tilsagn del 2" samt "celle I13, anmodning om udbetaling" i 
Ansøgningsskema til erhvervspuljen
</t>
        </r>
      </text>
    </comment>
    <comment ref="B18" authorId="0" shapeId="0">
      <text>
        <r>
          <rPr>
            <b/>
            <sz val="9"/>
            <color indexed="81"/>
            <rFont val="Tahoma"/>
            <family val="2"/>
          </rPr>
          <t>Tilsvarer  "celle C27, ansøgning om tilsagn del 2" samt "celle C13 , anmodning om udbetaling" i 
Ansøgningsskema til erhvervspuljen</t>
        </r>
      </text>
    </comment>
  </commentList>
</comments>
</file>

<file path=xl/sharedStrings.xml><?xml version="1.0" encoding="utf-8"?>
<sst xmlns="http://schemas.openxmlformats.org/spreadsheetml/2006/main" count="622" uniqueCount="254">
  <si>
    <t>Forside</t>
  </si>
  <si>
    <t>Introduktion</t>
  </si>
  <si>
    <t>Energisparetiltag</t>
  </si>
  <si>
    <t>Ansøgningsskema</t>
  </si>
  <si>
    <t>Standardløsningskatalog for ventilationsprojekter</t>
  </si>
  <si>
    <t>Tilskud til energibesparelser og energieffektiviseringer</t>
  </si>
  <si>
    <t>Standardløsningskatalog for trykluft</t>
  </si>
  <si>
    <t xml:space="preserve"> i erhvervsvirksomheder</t>
  </si>
  <si>
    <t>Sådan kommer du i gang</t>
  </si>
  <si>
    <t>Det kan du</t>
  </si>
  <si>
    <t>Klik på det relevante tiltag for at fortsætte til beregner</t>
  </si>
  <si>
    <t>Sektionering/trykreduktion</t>
  </si>
  <si>
    <t>Energieffektiv lufttørrer</t>
  </si>
  <si>
    <t>Energisparetiltag: Sektionering/trykreduktion</t>
  </si>
  <si>
    <t>Afgrænsning af standardløsning</t>
  </si>
  <si>
    <t>•</t>
  </si>
  <si>
    <t>Ja</t>
  </si>
  <si>
    <t>Nej</t>
  </si>
  <si>
    <t>Tilføj afgrænsning, der sikrer, at tilskuddet (ved 7 øre/kWh) ikke overstiger ca. 500.000 kr</t>
  </si>
  <si>
    <t>Input</t>
  </si>
  <si>
    <t>Dokumentationskrav</t>
  </si>
  <si>
    <t>kW</t>
  </si>
  <si>
    <t>Nuværende kompressorstyring</t>
  </si>
  <si>
    <t>Start/stop</t>
  </si>
  <si>
    <t>Antal timer i måleperiode</t>
  </si>
  <si>
    <t>h</t>
  </si>
  <si>
    <t>Antal lasttimer (målt)</t>
  </si>
  <si>
    <t>kWh</t>
  </si>
  <si>
    <t>bar</t>
  </si>
  <si>
    <t>Resultat</t>
  </si>
  <si>
    <t>Energiforbrug nuværende</t>
  </si>
  <si>
    <t>kWh/år</t>
  </si>
  <si>
    <t>Energiforbrug efterfølgende</t>
  </si>
  <si>
    <t>Procentvis besparelse</t>
  </si>
  <si>
    <t>%</t>
  </si>
  <si>
    <t>Besparelse pr. år</t>
  </si>
  <si>
    <t>Retur</t>
  </si>
  <si>
    <t>Drop down</t>
  </si>
  <si>
    <t>Bruger input</t>
  </si>
  <si>
    <t>Indlejrede forudsætninger</t>
  </si>
  <si>
    <t>Energistyrelsens forudsætninger</t>
  </si>
  <si>
    <t>Levetider</t>
  </si>
  <si>
    <t>Indtastninger</t>
  </si>
  <si>
    <t>Enhed</t>
  </si>
  <si>
    <t>Ombygning/optimering af forsyningsanlæg</t>
  </si>
  <si>
    <t>år</t>
  </si>
  <si>
    <t>https://www.retsinformation.dk/eli/lta/2020/1414</t>
  </si>
  <si>
    <t>Kompressorstyring</t>
  </si>
  <si>
    <t>Last/aflast</t>
  </si>
  <si>
    <t>Frekvensstyring</t>
  </si>
  <si>
    <t>Beregninger</t>
  </si>
  <si>
    <t>Parameter</t>
  </si>
  <si>
    <t>Værdi</t>
  </si>
  <si>
    <t>Kommentar</t>
  </si>
  <si>
    <t>Antagelser og egenskaber</t>
  </si>
  <si>
    <t>Opskalering af måleperiode</t>
  </si>
  <si>
    <t>1/år</t>
  </si>
  <si>
    <t>Trykreduktion</t>
  </si>
  <si>
    <t>Andel af samlet el-forbrug der spares ved sænkning af trykket med 1 bar</t>
  </si>
  <si>
    <t>-</t>
  </si>
  <si>
    <t>Erfaringstal</t>
  </si>
  <si>
    <t>Maksimal tryksænkning der gives tilskud til</t>
  </si>
  <si>
    <t>Afgrænsning</t>
  </si>
  <si>
    <t>Andel af mærkeeffekt ved aflastdrift</t>
  </si>
  <si>
    <t>Driftstid ved mærkeeffekt</t>
  </si>
  <si>
    <t>h/år</t>
  </si>
  <si>
    <t>El-forbrug før</t>
  </si>
  <si>
    <t>Besparelse</t>
  </si>
  <si>
    <t>El-forbrug efter</t>
  </si>
  <si>
    <t>Driftstid ved aflasteffekt</t>
  </si>
  <si>
    <t>Indtastet el-forbrug</t>
  </si>
  <si>
    <t>Udvælg tal fra valgte kompressorstyringsform</t>
  </si>
  <si>
    <t>Elforbrug før</t>
  </si>
  <si>
    <t>Elforbrug efter</t>
  </si>
  <si>
    <t>Besparelse i levetiden</t>
  </si>
  <si>
    <t>Etableres anlægget i forbindelse med etablering af en ny kompressor?</t>
  </si>
  <si>
    <t>Naturgas</t>
  </si>
  <si>
    <t>Antal aflasttimer (målt)</t>
  </si>
  <si>
    <t>Interne referencer:</t>
  </si>
  <si>
    <t>http://docweb/ProjectView.aspx?projno=227928</t>
  </si>
  <si>
    <t xml:space="preserve">Ark "Compressed air" i denne: https://niras.sharepoint.com/:x:/r/sites/10407217/Shared%20Documents/Working%20area/Danaher%20Radiometer/Energy%20mapping%20Bronshoj%20Radiometer.xlsx?d=w6eb47fb1de884ae69572f67b3d150233&amp;csf=1&amp;web=1&amp;e=Yddtvg </t>
  </si>
  <si>
    <t>Lister</t>
  </si>
  <si>
    <t>Olie</t>
  </si>
  <si>
    <t>Flis</t>
  </si>
  <si>
    <t>Træpiller</t>
  </si>
  <si>
    <t>Halm</t>
  </si>
  <si>
    <t>Gevindingspotentiale</t>
  </si>
  <si>
    <t>Brændværdier</t>
  </si>
  <si>
    <t>kWh/NM3</t>
  </si>
  <si>
    <t>kWh/l</t>
  </si>
  <si>
    <t>kWh/kg</t>
  </si>
  <si>
    <t>Virkningsgrad</t>
  </si>
  <si>
    <t xml:space="preserve"> -</t>
  </si>
  <si>
    <t>Driftstid ved mærkeeffekt start/stop</t>
  </si>
  <si>
    <t xml:space="preserve">El-forbrug </t>
  </si>
  <si>
    <t>Max gendvinding</t>
  </si>
  <si>
    <t>aflasttid ved mærkeeffekt</t>
  </si>
  <si>
    <t>El-forbrug</t>
  </si>
  <si>
    <t xml:space="preserve">Årligt brændselsforbrug </t>
  </si>
  <si>
    <t>Årligt varmeforbrug</t>
  </si>
  <si>
    <t>Maximal genvunden varme</t>
  </si>
  <si>
    <t xml:space="preserve"> - </t>
  </si>
  <si>
    <t>Besparelsen i hele levetiden</t>
  </si>
  <si>
    <t>Maksimalt tilskud</t>
  </si>
  <si>
    <t>kr.</t>
  </si>
  <si>
    <t>Energisparetiltag: Udskiftning af kompressor</t>
  </si>
  <si>
    <t>Etableres tiltaget i forbindelse med nyanlæg af kompressorsystem?</t>
  </si>
  <si>
    <t>Etableres tiltaget i forbindelse med vedligehold af eksisterende kompressorsystem?</t>
  </si>
  <si>
    <t>Udskiftes kompressorstyrringen fra Start/stop eller Frekvensstyring til Last/aflast?</t>
  </si>
  <si>
    <t>Ny kompressorstyring</t>
  </si>
  <si>
    <t>https://niras.sharepoint.com/sites/10406562/Shared%20Documents/Forms/AllItems.aspx?id=%2Fsites%2F10406562%2FShared%20Documents%2FWorking%20area</t>
  </si>
  <si>
    <t>Fra</t>
  </si>
  <si>
    <t>Til</t>
  </si>
  <si>
    <t>Ændring i elforbrug</t>
  </si>
  <si>
    <t>Erfaringtal til besparelse ved specifikt forbrug[% af lastenergi]</t>
  </si>
  <si>
    <t>Besparelse pga. mere effektiv kompressor [kWh/år]</t>
  </si>
  <si>
    <t>Beregnet besparelse ved at fjerne aflast kWh/år</t>
  </si>
  <si>
    <t>Erfaringstal ved lavere middeltryk [%]</t>
  </si>
  <si>
    <t>Gevinst ved lavere middeltryk (ved frekvensstyring) [kWh/år]</t>
  </si>
  <si>
    <t>Total besparelse</t>
  </si>
  <si>
    <t>Forbedret specifik forbrug</t>
  </si>
  <si>
    <t>Forbedret specifik forbrug - fremtidig aflasttab</t>
  </si>
  <si>
    <t>Frekvens reg.</t>
  </si>
  <si>
    <t>Forbedret specifik forbrug + gevinst v. lavere middeltryk</t>
  </si>
  <si>
    <t>Forbedret specifik forbrug + hidtidig aflasttab</t>
  </si>
  <si>
    <t>Forbedret specifik forbrug + hidtidig aflasttab + gevinst  v. lavere middeltryk</t>
  </si>
  <si>
    <t>Fra/Til</t>
  </si>
  <si>
    <t>Levetid</t>
  </si>
  <si>
    <t>Samlet besparelse</t>
  </si>
  <si>
    <t>Udsnit fra "den lille blå" s 113</t>
  </si>
  <si>
    <t>Specifikt elforbrug i omegnen af 0,11 og 0,13 kWh/m3</t>
  </si>
  <si>
    <t>Er eksisterende lufttørrer af typen "kold regenererende" el. "heatless" adsorptionstørrer?</t>
  </si>
  <si>
    <t>Udskiftes der til en lufttørrer af typen "varmt regenererende" el. "heated" adsorptionstørrer?</t>
  </si>
  <si>
    <t>Samlet mærkeeffekt for kompressorer som adsorptionstørren servicerer</t>
  </si>
  <si>
    <t>El-forbrug for kompressorer som adsorptionstørreren servicerer (valgfri)</t>
  </si>
  <si>
    <t>Dokumentation for mærkeeffekt for kompressor (billede af mærkeplade eller kompressordokumentation)</t>
  </si>
  <si>
    <t>Type af adsorptionstørrer</t>
  </si>
  <si>
    <t>Regenereringsstrøm er luft fra omgivelserne som elopvarmes</t>
  </si>
  <si>
    <t>Billede af eksisterende kompressorer og adsorptionstørrer</t>
  </si>
  <si>
    <t>Dokumentation for måling el-forbrug (hvis indtastet)</t>
  </si>
  <si>
    <t>Dokumentation for ny adsorptionstørrer</t>
  </si>
  <si>
    <t>Drop down - adsorptionstørretype</t>
  </si>
  <si>
    <t>1. Purge regenerated adsorption dryer (heatless)</t>
  </si>
  <si>
    <t>Forbruger 15-20% af tørrerens nominelle kapacitet ved 7 bar</t>
  </si>
  <si>
    <t>https://www.atlascopco.com/da-dk/compressors/wiki/compressed-air-articles/absorption-adsorption</t>
  </si>
  <si>
    <t>Regenereringsstrøm er trykluft som elopvarmes</t>
  </si>
  <si>
    <t>Forbruger 8% af tørrerens nominelle kapacitet ved 7 bar (25% mindre energi end heatless)</t>
  </si>
  <si>
    <t>Energiforbruget er 40% mindre end heatless</t>
  </si>
  <si>
    <t>Regenereringsstrøm opvarmes med kompressor-overskudsvarme</t>
  </si>
  <si>
    <t>Energiforbruget er 0 ned til -20 C PDP</t>
  </si>
  <si>
    <t>Antaget fuldlasttimer (mærkeeffekt) hvis der ikke indtastes forbrug</t>
  </si>
  <si>
    <t>El-forbrug i eksisterende kompressorer</t>
  </si>
  <si>
    <t>Procentvise besparelse for valgte tørrer</t>
  </si>
  <si>
    <t>Til ansøgning</t>
  </si>
  <si>
    <t xml:space="preserve">Dette dokument indeholder nøgletal til brug ved udfyldelse af ansøgningen til Energistyrelsen erhvervspulje </t>
  </si>
  <si>
    <r>
      <rPr>
        <sz val="11"/>
        <rFont val="Calibri"/>
        <family val="2"/>
        <scheme val="minor"/>
      </rPr>
      <t>Ansøgning skal ske online og kan gøres via</t>
    </r>
    <r>
      <rPr>
        <sz val="11"/>
        <color theme="10"/>
        <rFont val="Calibri"/>
        <family val="2"/>
        <scheme val="minor"/>
      </rPr>
      <t xml:space="preserve"> </t>
    </r>
    <r>
      <rPr>
        <u/>
        <sz val="11"/>
        <color theme="10"/>
        <rFont val="Calibri"/>
        <family val="2"/>
        <scheme val="minor"/>
      </rPr>
      <t xml:space="preserve">dette link </t>
    </r>
  </si>
  <si>
    <r>
      <t xml:space="preserve">Før ansøgning kan vejledning og demo til ansøgning hentes via </t>
    </r>
    <r>
      <rPr>
        <u/>
        <sz val="11"/>
        <color theme="4"/>
        <rFont val="Calibri"/>
        <family val="2"/>
        <scheme val="minor"/>
      </rPr>
      <t>dette link</t>
    </r>
    <r>
      <rPr>
        <sz val="11"/>
        <rFont val="Calibri"/>
        <family val="2"/>
        <scheme val="minor"/>
      </rPr>
      <t>. Celler, der refereres i hjælpeteksten, henviser til celler i 'demo til ansøgning'.</t>
    </r>
  </si>
  <si>
    <t>Ansøgt energibesparelse første år [MWh]</t>
  </si>
  <si>
    <r>
      <t xml:space="preserve">Årligt energiforbrug </t>
    </r>
    <r>
      <rPr>
        <b/>
        <sz val="11"/>
        <color theme="1"/>
        <rFont val="Calibri"/>
        <family val="2"/>
        <scheme val="minor"/>
      </rPr>
      <t>før</t>
    </r>
    <r>
      <rPr>
        <sz val="11"/>
        <color theme="1"/>
        <rFont val="Calibri"/>
        <family val="2"/>
        <scheme val="minor"/>
      </rPr>
      <t xml:space="preserve"> [MWh/år]</t>
    </r>
  </si>
  <si>
    <r>
      <t xml:space="preserve">Årligt energiforbrug </t>
    </r>
    <r>
      <rPr>
        <b/>
        <sz val="11"/>
        <color theme="1"/>
        <rFont val="Calibri"/>
        <family val="2"/>
        <scheme val="minor"/>
      </rPr>
      <t>efter</t>
    </r>
    <r>
      <rPr>
        <sz val="11"/>
        <color theme="1"/>
        <rFont val="Calibri"/>
        <family val="2"/>
        <scheme val="minor"/>
      </rPr>
      <t xml:space="preserve"> [MWh/år]</t>
    </r>
  </si>
  <si>
    <t>Kategori af tiltag</t>
  </si>
  <si>
    <t>Teknologi</t>
  </si>
  <si>
    <t>Trykluftanlæg</t>
  </si>
  <si>
    <t>Vandbåret</t>
  </si>
  <si>
    <t>Luftbåret</t>
  </si>
  <si>
    <t>lasttid ved mærkeeffekt</t>
  </si>
  <si>
    <t>Besparelse (filtreret for ikke positive tal)</t>
  </si>
  <si>
    <t>Muliggøres sænkningen af driftstrykket som følge af udskiftning af komponenter?</t>
  </si>
  <si>
    <t>Afsættes den genvundne varme til enten ventilationsanlæg, radiatoranlæg eller varmtvandssystem?</t>
  </si>
  <si>
    <t>Mærkeeffekt for eksisterende kompressor</t>
  </si>
  <si>
    <t>Kompressor 1</t>
  </si>
  <si>
    <t>Komp. 1</t>
  </si>
  <si>
    <t>Komp. 2</t>
  </si>
  <si>
    <t>Komp. 3</t>
  </si>
  <si>
    <t>Kompressor 2</t>
  </si>
  <si>
    <t>Kompressor 3</t>
  </si>
  <si>
    <t>Aktuel besparelse for valgt styring</t>
  </si>
  <si>
    <t>Samlet besparelse for alle kompressorer</t>
  </si>
  <si>
    <t>Elforbrug før [kWh]</t>
  </si>
  <si>
    <t>Elforbrug efter [kWh]</t>
  </si>
  <si>
    <t>Besparelse [kWh]</t>
  </si>
  <si>
    <t>Fjernvarme</t>
  </si>
  <si>
    <t>Eksisterende brændsel/varmekilde</t>
  </si>
  <si>
    <t>Maksimalt energiforbrug</t>
  </si>
  <si>
    <t>Jan</t>
  </si>
  <si>
    <t>Feb</t>
  </si>
  <si>
    <t>Mar</t>
  </si>
  <si>
    <t>Apr</t>
  </si>
  <si>
    <t>Maj</t>
  </si>
  <si>
    <t>Jun</t>
  </si>
  <si>
    <t>Jul</t>
  </si>
  <si>
    <t>Aug</t>
  </si>
  <si>
    <t>Sep</t>
  </si>
  <si>
    <t>Okt</t>
  </si>
  <si>
    <t>Nov</t>
  </si>
  <si>
    <t>Dec</t>
  </si>
  <si>
    <t>erfaringstal</t>
  </si>
  <si>
    <t>sammenfald af varmegenvinding med varmebehov</t>
  </si>
  <si>
    <t>Varmeforbrug</t>
  </si>
  <si>
    <t>Max genvunden varme fra kompressor</t>
  </si>
  <si>
    <t>afsat genvunden varme</t>
  </si>
  <si>
    <t>Varmebehov der dækkes af genvinding fra kompressor</t>
  </si>
  <si>
    <t>Tidsandel- varmegenvinding sammenfalder med varmebehov</t>
  </si>
  <si>
    <t>Effektforbrug af kompressor (målt)</t>
  </si>
  <si>
    <t>MWh/år</t>
  </si>
  <si>
    <t>MWh</t>
  </si>
  <si>
    <t>Dokumentationskrav indeholder blandt andet:</t>
  </si>
  <si>
    <t>Kul og koks</t>
  </si>
  <si>
    <t xml:space="preserve">Gns. brændselsforbrug til virkningsgrad </t>
  </si>
  <si>
    <t>Interval</t>
  </si>
  <si>
    <t>Gns.</t>
  </si>
  <si>
    <t>Energiforbrug til opvarmning nuværende</t>
  </si>
  <si>
    <t>Energiforbrug til opvarmning efterfølgende</t>
  </si>
  <si>
    <t>Sektionering/ trykreduktion</t>
  </si>
  <si>
    <t>Reduceret besparelse ved flere tiltag</t>
  </si>
  <si>
    <t>Kilde: https://elforsk.dk/udgivelser/lille-bla-om-trykluft</t>
  </si>
  <si>
    <r>
      <t>·</t>
    </r>
    <r>
      <rPr>
        <sz val="7"/>
        <color rgb="FFFF0000"/>
        <rFont val="Times New Roman"/>
        <family val="1"/>
      </rPr>
      <t xml:space="preserve">         </t>
    </r>
    <r>
      <rPr>
        <sz val="11"/>
        <color rgb="FFFF0000"/>
        <rFont val="Calibri"/>
        <family val="2"/>
        <scheme val="minor"/>
      </rPr>
      <t>Kilde : https://elforsk.dk/udgivelser/lille-bla-om-trykluft</t>
    </r>
  </si>
  <si>
    <t>Gaskedel, ikke kondenserende</t>
  </si>
  <si>
    <t>Gaskedel, kondenserende</t>
  </si>
  <si>
    <t>Oliekedel, ikke kondenserende</t>
  </si>
  <si>
    <t>Oliekedel, kondenserende</t>
  </si>
  <si>
    <t>Træflis, ikke kondenserende</t>
  </si>
  <si>
    <t>Træflis, kondenserende </t>
  </si>
  <si>
    <t>Træpillekedel</t>
  </si>
  <si>
    <t>Halmkedel</t>
  </si>
  <si>
    <t>Brændselstype</t>
  </si>
  <si>
    <t>Varmekilde</t>
  </si>
  <si>
    <t>Virkningsgrader</t>
  </si>
  <si>
    <t>Energiforbrug i før-situationen</t>
  </si>
  <si>
    <t>Energiforbrug i efter-situationen</t>
  </si>
  <si>
    <t>Energisparetiltag: Varmegenvinding på kompressor</t>
  </si>
  <si>
    <t>Tryk-setpunkt i efter-situationen</t>
  </si>
  <si>
    <t>Tryk-setpunkt i før-situationen</t>
  </si>
  <si>
    <t>Udskiftning af kompressor</t>
  </si>
  <si>
    <t>Varmegenvinding  på kompressor</t>
  </si>
  <si>
    <t>Standardløsningskatalog for trykluftsprojekter</t>
  </si>
  <si>
    <t xml:space="preserve">Erfaringsmæssigt er der mulighed for en del energibesparelser på trykluftanlæg. Det anbefales, at trykluftanlægget løbende kontrolleres for lækager, og at driftstrykket sættes så lavt som muligt. 
Der er herunder defineret tre standardtiltag, som kan gennemføres på trykluftkompressionssystemer. For alle tiltag gælder, at det nuværende forbrug skal dokumenteres som driftstimer eller energiforbrug. Forbruget skal være målt over en vis periode omregnet til timer. Måleperioden skal dokumenteres og være en repræsentativ driftssituation for anlægget. </t>
  </si>
  <si>
    <t xml:space="preserve">Tiltaget støtter energibesparelse opnået ved at sænke det eksisterende driftstryk i et trykluftsystem permanent. Trykreduktionen kan opnås ved sektionering af systemet i forskellige trykniveauer eller ved udskiftning af udstyr til komponenter specificeret til et ønsket lavere driftstryk. Det er en forudsætning for tilskuddet, at tiltaget omfatter investering i nyt udstyr som installeres i det eksisterende trykluftsystem. Det er således ikke muligt at modtage tilskud blot ved at reducere tryksetpunktet i kompressorstyringen. 
                                                                                                                                                                                                                                                                                Der kan indtastes data og målinger på op til tre kompressorer, der leverer til samme trykluftsystem ved samme driftstryk. Standardløsningen tillader ikke større reduktion end 1,5 bar. Hvis trykreduktionen overstiger 1,5 bar, skal besparelsen opgøres specifikt.
For yderligere vejledning til udfyldelse og beskrivelse af standardløsningen henvises til "Vejledning til standardløsning for trykluft".  </t>
  </si>
  <si>
    <t xml:space="preserve">Tiltaget støtter etablering af varmegenvinding fra en eksisterende kompressor i et trykluftsystem gennem installation af varmeveksler. Genvinding kan både ske luftbåret, til opvarmning via ventilation eller kanal, eller vandbåret, til et centralvarmesystem. Energibesparelsen vil sænke varmeforbruget fra den eksisterende varmekilde, som derfor skal defineres. Brændselsforbruget skal indtastes hvorved et årligt gennemsnitsforbrug beregnes. Dette skal sikre, at der er afsætning til den opsamlede varme baseret på en antagelse om årsvariationen i varmebehov.                                                                                                                                                                                                                                                                                                                                                                                                                                                                                                                             
For yderligere vejledning til udfyldelse og beskrivelse af standardløsningen henvises til "Vejledning til standardløsning for trykluft.                                                                                                                                                                                               </t>
  </si>
  <si>
    <t xml:space="preserve">Tiltaget støtter en komplet udskiftning af en ældre kompressor i trykluftsytem, til en ny energieffektiv model. Den nye kompressor skal indgå i det eksisterende trykluftsystem og erstatte den nuværende kompressors funktion. 
Typen af kompressorstyring skal angives (start/stop, last/aflast, frekvensstyret) i både før- og efter-situationen. Der gives ikke tilskud til udskiftning til kompressorer med last/aflast styring.
Der gøres opmærksom på, at hvis kompressorstyringen i efter-situationen, er den samme som i før-situationen, skal den nye kompressor have et lavere specifikt elforbrug end den eksisterende kompressor.
For yderligere vejledning til udfyldelse og beskrivelse af standardløsningen henvises til "Vejledning til standardløsning for trykluft".  </t>
  </si>
  <si>
    <t>I hvilket type system afsættes den genvundne varme?</t>
  </si>
  <si>
    <t>Energibesparelse</t>
  </si>
  <si>
    <t xml:space="preserve">Energibesparelse </t>
  </si>
  <si>
    <t>Overstiger mærkeeffekten per kompressor i trykluftsystemet  50 kW?</t>
  </si>
  <si>
    <t>Overstiger trykreduktioner 1,5 bar?</t>
  </si>
  <si>
    <t>Overstiger mærkeeffekten for eksisterende kompressor i trykluftsystemet 50 kW?</t>
  </si>
  <si>
    <r>
      <rPr>
        <b/>
        <sz val="10"/>
        <color theme="1"/>
        <rFont val="Calibri"/>
        <family val="2"/>
        <scheme val="minor"/>
      </rPr>
      <t>1.</t>
    </r>
    <r>
      <rPr>
        <sz val="10"/>
        <color theme="1"/>
        <rFont val="Calibri"/>
        <family val="2"/>
        <scheme val="minor"/>
      </rPr>
      <t xml:space="preserve"> Læs "Vejledning til standardløsning for trykluft"</t>
    </r>
  </si>
  <si>
    <r>
      <rPr>
        <b/>
        <sz val="10"/>
        <color theme="1"/>
        <rFont val="Calibri"/>
        <family val="2"/>
        <scheme val="minor"/>
      </rPr>
      <t>2.</t>
    </r>
    <r>
      <rPr>
        <sz val="10"/>
        <color theme="1"/>
        <rFont val="Calibri"/>
        <family val="2"/>
        <scheme val="minor"/>
      </rPr>
      <t xml:space="preserve"> Læs om de aktuelle energisparetiltag på fanen "Energisparetiltag"</t>
    </r>
  </si>
  <si>
    <r>
      <rPr>
        <b/>
        <sz val="10"/>
        <color theme="1"/>
        <rFont val="Calibri"/>
        <family val="2"/>
        <scheme val="minor"/>
      </rPr>
      <t>3.</t>
    </r>
    <r>
      <rPr>
        <sz val="10"/>
        <color theme="1"/>
        <rFont val="Calibri"/>
        <family val="2"/>
        <scheme val="minor"/>
      </rPr>
      <t xml:space="preserve"> Udfyld standardløsningen</t>
    </r>
  </si>
  <si>
    <r>
      <rPr>
        <b/>
        <sz val="10"/>
        <color theme="1"/>
        <rFont val="Calibri"/>
        <family val="2"/>
        <scheme val="minor"/>
      </rPr>
      <t>4.</t>
    </r>
    <r>
      <rPr>
        <sz val="10"/>
        <color theme="1"/>
        <rFont val="Calibri"/>
        <family val="2"/>
        <scheme val="minor"/>
      </rPr>
      <t xml:space="preserve"> Vedlæg den udfyldte standardløsning i fase 2 ansøgningsskemaet </t>
    </r>
  </si>
  <si>
    <r>
      <rPr>
        <b/>
        <sz val="10"/>
        <color theme="1"/>
        <rFont val="Calibri"/>
        <family val="2"/>
        <scheme val="minor"/>
      </rPr>
      <t>1.</t>
    </r>
    <r>
      <rPr>
        <sz val="10"/>
        <color theme="1"/>
        <rFont val="Calibri"/>
        <family val="2"/>
        <scheme val="minor"/>
      </rPr>
      <t xml:space="preserve"> Se hvilke projekter der er indbefattet standardløsningen </t>
    </r>
  </si>
  <si>
    <r>
      <rPr>
        <b/>
        <sz val="10"/>
        <color theme="1"/>
        <rFont val="Calibri"/>
        <family val="2"/>
        <scheme val="minor"/>
      </rPr>
      <t>2.</t>
    </r>
    <r>
      <rPr>
        <sz val="10"/>
        <color theme="1"/>
        <rFont val="Calibri"/>
        <family val="2"/>
        <scheme val="minor"/>
      </rPr>
      <t xml:space="preserve"> Se dokumentationskrav der er gældende for standardløsningen </t>
    </r>
  </si>
  <si>
    <t>Energisparetiltag i standardløsningen for trykluft</t>
  </si>
  <si>
    <t>Version 2.1, 13-12-2021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</si>
</sst>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_-;\-* #,##0_-;_-* &quot;-&quot;??_-;_-@_-"/>
    <numFmt numFmtId="165" formatCode="_-* #,##0.0_-;\-* #,##0.0_-;_-* &quot;-&quot;??_-;_-@_-"/>
    <numFmt numFmtId="166" formatCode="0.0"/>
    <numFmt numFmtId="167" formatCode="_-\ #,##0_-;\-\ #,##0_-;_-\ &quot;-&quot;??_-;_-@_-"/>
    <numFmt numFmtId="168" formatCode="_-* #,##0.0\ _k_r_._-;\-* #,##0.0\ _k_r_._-;_-* &quot;-&quot;?\ _k_r_._-;_-@_-"/>
  </numFmts>
  <fonts count="49" x14ac:knownFonts="1">
    <font>
      <sz val="11"/>
      <color theme="1"/>
      <name val="Calibri"/>
      <family val="2"/>
      <scheme val="minor"/>
    </font>
    <font>
      <sz val="9"/>
      <color theme="1"/>
      <name val="Calibri"/>
      <family val="2"/>
      <scheme val="minor"/>
    </font>
    <font>
      <sz val="9"/>
      <color theme="1"/>
      <name val="Verdana"/>
      <family val="2"/>
    </font>
    <font>
      <u/>
      <sz val="11"/>
      <color theme="10"/>
      <name val="Calibri"/>
      <family val="2"/>
      <scheme val="minor"/>
    </font>
    <font>
      <sz val="11"/>
      <color theme="1"/>
      <name val="Calibri"/>
      <family val="2"/>
      <scheme val="minor"/>
    </font>
    <font>
      <sz val="11"/>
      <color theme="0"/>
      <name val="Calibri"/>
      <family val="2"/>
      <scheme val="minor"/>
    </font>
    <font>
      <sz val="18"/>
      <color theme="1"/>
      <name val="Calibri"/>
      <family val="2"/>
      <scheme val="minor"/>
    </font>
    <font>
      <sz val="9"/>
      <color theme="0" tint="-0.499984740745262"/>
      <name val="Verdana"/>
      <family val="2"/>
    </font>
    <font>
      <sz val="9"/>
      <color theme="0" tint="-0.499984740745262"/>
      <name val="Calibri"/>
      <family val="2"/>
      <scheme val="minor"/>
    </font>
    <font>
      <sz val="14"/>
      <color theme="9" tint="-0.499984740745262"/>
      <name val="Verdana"/>
      <family val="2"/>
    </font>
    <font>
      <sz val="9"/>
      <color rgb="FF009999"/>
      <name val="Verdana"/>
      <family val="2"/>
    </font>
    <font>
      <sz val="11"/>
      <color rgb="FF009999"/>
      <name val="Calibri"/>
      <family val="2"/>
      <scheme val="minor"/>
    </font>
    <font>
      <sz val="14"/>
      <color theme="4" tint="-0.249977111117893"/>
      <name val="Verdana"/>
      <family val="2"/>
    </font>
    <font>
      <sz val="11"/>
      <color theme="4" tint="-0.249977111117893"/>
      <name val="Calibri"/>
      <family val="2"/>
      <scheme val="minor"/>
    </font>
    <font>
      <sz val="9"/>
      <color theme="4" tint="-0.249977111117893"/>
      <name val="Verdana"/>
      <family val="2"/>
    </font>
    <font>
      <sz val="9"/>
      <color theme="0"/>
      <name val="Verdana"/>
      <family val="2"/>
    </font>
    <font>
      <i/>
      <sz val="10"/>
      <color theme="4" tint="-0.249977111117893"/>
      <name val="Verdana"/>
      <family val="2"/>
    </font>
    <font>
      <i/>
      <sz val="10"/>
      <color theme="4" tint="-0.249977111117893"/>
      <name val="Calibri"/>
      <family val="2"/>
      <scheme val="minor"/>
    </font>
    <font>
      <i/>
      <sz val="10"/>
      <color theme="1"/>
      <name val="Verdana"/>
      <family val="2"/>
    </font>
    <font>
      <i/>
      <sz val="10"/>
      <color theme="1"/>
      <name val="Calibri"/>
      <family val="2"/>
      <scheme val="minor"/>
    </font>
    <font>
      <b/>
      <sz val="9"/>
      <color theme="1"/>
      <name val="Calibri"/>
      <family val="2"/>
      <scheme val="minor"/>
    </font>
    <font>
      <b/>
      <sz val="12"/>
      <color theme="9" tint="-0.499984740745262"/>
      <name val="Verdana"/>
      <family val="2"/>
    </font>
    <font>
      <sz val="18"/>
      <color theme="9" tint="0.79998168889431442"/>
      <name val="Verdana"/>
      <family val="2"/>
    </font>
    <font>
      <sz val="9"/>
      <color theme="9" tint="0.59999389629810485"/>
      <name val="Verdana"/>
      <family val="2"/>
    </font>
    <font>
      <sz val="14"/>
      <color rgb="FF009999"/>
      <name val="Calibri"/>
      <family val="2"/>
      <scheme val="minor"/>
    </font>
    <font>
      <i/>
      <sz val="11"/>
      <name val="Calibri"/>
      <family val="2"/>
      <scheme val="minor"/>
    </font>
    <font>
      <sz val="9"/>
      <name val="Verdana"/>
      <family val="2"/>
    </font>
    <font>
      <b/>
      <sz val="9"/>
      <color theme="1"/>
      <name val="Verdana"/>
      <family val="2"/>
    </font>
    <font>
      <sz val="14"/>
      <color theme="1"/>
      <name val="Verdana"/>
      <family val="2"/>
    </font>
    <font>
      <sz val="9"/>
      <color rgb="FFFF0000"/>
      <name val="Verdana"/>
      <family val="2"/>
    </font>
    <font>
      <u/>
      <sz val="9"/>
      <color theme="1"/>
      <name val="Verdana"/>
      <family val="2"/>
    </font>
    <font>
      <b/>
      <sz val="9"/>
      <color rgb="FFFF0000"/>
      <name val="Verdana"/>
      <family val="2"/>
    </font>
    <font>
      <b/>
      <sz val="11"/>
      <color theme="1"/>
      <name val="Calibri"/>
      <family val="2"/>
      <scheme val="minor"/>
    </font>
    <font>
      <sz val="11"/>
      <color theme="10"/>
      <name val="Calibri"/>
      <family val="2"/>
      <scheme val="minor"/>
    </font>
    <font>
      <sz val="11"/>
      <name val="Calibri"/>
      <family val="2"/>
      <scheme val="minor"/>
    </font>
    <font>
      <u/>
      <sz val="11"/>
      <color theme="4"/>
      <name val="Calibri"/>
      <family val="2"/>
      <scheme val="minor"/>
    </font>
    <font>
      <b/>
      <sz val="9"/>
      <color indexed="81"/>
      <name val="Tahoma"/>
      <family val="2"/>
    </font>
    <font>
      <b/>
      <sz val="10"/>
      <color theme="1"/>
      <name val="Verdana"/>
      <family val="2"/>
    </font>
    <font>
      <sz val="8"/>
      <color theme="1"/>
      <name val="Verdana"/>
      <family val="2"/>
    </font>
    <font>
      <sz val="9"/>
      <name val="Calibri"/>
      <family val="2"/>
      <scheme val="minor"/>
    </font>
    <font>
      <sz val="12"/>
      <color theme="4" tint="-0.249977111117893"/>
      <name val="Verdana"/>
      <family val="2"/>
    </font>
    <font>
      <sz val="8"/>
      <color theme="0" tint="-0.499984740745262"/>
      <name val="Calibri"/>
      <family val="2"/>
      <scheme val="minor"/>
    </font>
    <font>
      <sz val="9"/>
      <color theme="1"/>
      <name val="Verdana"/>
      <family val="2"/>
    </font>
    <font>
      <b/>
      <sz val="9"/>
      <color theme="1"/>
      <name val="Verdana"/>
      <family val="2"/>
    </font>
    <font>
      <sz val="11"/>
      <color rgb="FFFF0000"/>
      <name val="Calibri"/>
      <family val="2"/>
      <scheme val="minor"/>
    </font>
    <font>
      <sz val="11"/>
      <color rgb="FFFF0000"/>
      <name val="Symbol"/>
      <family val="1"/>
      <charset val="2"/>
    </font>
    <font>
      <sz val="7"/>
      <color rgb="FFFF0000"/>
      <name val="Times New Roman"/>
      <family val="1"/>
    </font>
    <font>
      <sz val="10"/>
      <color theme="1"/>
      <name val="Calibri"/>
      <family val="2"/>
      <scheme val="minor"/>
    </font>
    <font>
      <b/>
      <sz val="10"/>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8" tint="-0.499984740745262"/>
        <bgColor indexed="64"/>
      </patternFill>
    </fill>
    <fill>
      <patternFill patternType="solid">
        <fgColor theme="9" tint="0.59999389629810485"/>
        <bgColor indexed="64"/>
      </patternFill>
    </fill>
    <fill>
      <patternFill patternType="solid">
        <fgColor theme="9"/>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4" tint="-0.249977111117893"/>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right style="thin">
        <color theme="4" tint="-0.249977111117893"/>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theme="4" tint="-0.249977111117893"/>
      </top>
      <bottom style="thin">
        <color theme="4" tint="-0.249977111117893"/>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249977111117893"/>
      </top>
      <bottom style="thin">
        <color theme="4" tint="-0.249977111117893"/>
      </bottom>
      <diagonal/>
    </border>
    <border>
      <left style="thin">
        <color theme="4" tint="-0.249977111117893"/>
      </left>
      <right/>
      <top/>
      <bottom style="thin">
        <color theme="4" tint="-0.249977111117893"/>
      </bottom>
      <diagonal/>
    </border>
    <border>
      <left/>
      <right/>
      <top/>
      <bottom style="thin">
        <color theme="4" tint="-0.249977111117893"/>
      </bottom>
      <diagonal/>
    </border>
    <border>
      <left/>
      <right style="thin">
        <color theme="4" tint="-0.249977111117893"/>
      </right>
      <top/>
      <bottom style="thin">
        <color theme="4" tint="-0.249977111117893"/>
      </bottom>
      <diagonal/>
    </border>
  </borders>
  <cellStyleXfs count="7">
    <xf numFmtId="0" fontId="0" fillId="0" borderId="0"/>
    <xf numFmtId="0" fontId="1" fillId="0" borderId="0"/>
    <xf numFmtId="0" fontId="3" fillId="0" borderId="0" applyNumberForma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1" fillId="0" borderId="0"/>
    <xf numFmtId="43" fontId="4" fillId="0" borderId="0" applyFont="0" applyFill="0" applyBorder="0" applyAlignment="0" applyProtection="0"/>
  </cellStyleXfs>
  <cellXfs count="421">
    <xf numFmtId="0" fontId="0" fillId="0" borderId="0" xfId="0"/>
    <xf numFmtId="0" fontId="2" fillId="0" borderId="0" xfId="1" applyFont="1"/>
    <xf numFmtId="0" fontId="2" fillId="0" borderId="0" xfId="1" applyFont="1" applyAlignment="1">
      <alignment wrapText="1"/>
    </xf>
    <xf numFmtId="9" fontId="2" fillId="0" borderId="0" xfId="4" applyFont="1"/>
    <xf numFmtId="0" fontId="2" fillId="0" borderId="0" xfId="1" applyFont="1" applyFill="1"/>
    <xf numFmtId="0" fontId="2" fillId="3" borderId="0" xfId="1" applyFont="1" applyFill="1"/>
    <xf numFmtId="0" fontId="2" fillId="3" borderId="0" xfId="1" applyFont="1" applyFill="1" applyAlignment="1">
      <alignment wrapText="1"/>
    </xf>
    <xf numFmtId="0" fontId="2" fillId="4" borderId="0" xfId="1" applyFont="1" applyFill="1"/>
    <xf numFmtId="0" fontId="7" fillId="3" borderId="0" xfId="1" applyFont="1" applyFill="1"/>
    <xf numFmtId="0" fontId="8" fillId="3" borderId="0" xfId="0" applyFont="1" applyFill="1" applyAlignment="1">
      <alignment horizontal="right"/>
    </xf>
    <xf numFmtId="0" fontId="9" fillId="3" borderId="0" xfId="1" applyFont="1" applyFill="1"/>
    <xf numFmtId="0" fontId="8" fillId="3" borderId="0" xfId="0" applyFont="1" applyFill="1" applyAlignment="1">
      <alignment vertical="top" wrapText="1"/>
    </xf>
    <xf numFmtId="0" fontId="8" fillId="3" borderId="0" xfId="0" applyFont="1" applyFill="1" applyAlignment="1">
      <alignment horizontal="right" vertical="top"/>
    </xf>
    <xf numFmtId="0" fontId="10" fillId="3" borderId="0" xfId="1" applyFont="1" applyFill="1"/>
    <xf numFmtId="0" fontId="11" fillId="3" borderId="0" xfId="2" applyFont="1" applyFill="1"/>
    <xf numFmtId="0" fontId="12" fillId="3" borderId="0" xfId="1" applyFont="1" applyFill="1"/>
    <xf numFmtId="0" fontId="2" fillId="5" borderId="0" xfId="1" applyFont="1" applyFill="1"/>
    <xf numFmtId="0" fontId="0" fillId="4" borderId="0" xfId="0" applyFill="1"/>
    <xf numFmtId="0" fontId="0" fillId="3" borderId="0" xfId="0" applyFill="1"/>
    <xf numFmtId="0" fontId="20" fillId="3" borderId="0" xfId="0" applyFont="1" applyFill="1"/>
    <xf numFmtId="0" fontId="1" fillId="3" borderId="0" xfId="0" applyFont="1" applyFill="1"/>
    <xf numFmtId="0" fontId="6" fillId="3" borderId="0" xfId="0" applyFont="1" applyFill="1"/>
    <xf numFmtId="0" fontId="2" fillId="3" borderId="0" xfId="1" quotePrefix="1" applyFont="1" applyFill="1"/>
    <xf numFmtId="0" fontId="21" fillId="3" borderId="0" xfId="1" applyFont="1" applyFill="1"/>
    <xf numFmtId="0" fontId="22" fillId="3" borderId="0" xfId="1" applyFont="1" applyFill="1"/>
    <xf numFmtId="0" fontId="2" fillId="6" borderId="0" xfId="1" applyFont="1" applyFill="1"/>
    <xf numFmtId="0" fontId="23" fillId="3" borderId="0" xfId="1" applyFont="1" applyFill="1"/>
    <xf numFmtId="164" fontId="2" fillId="6" borderId="0" xfId="3" applyNumberFormat="1" applyFont="1" applyFill="1" applyBorder="1"/>
    <xf numFmtId="0" fontId="26" fillId="3" borderId="0" xfId="1" applyFont="1" applyFill="1"/>
    <xf numFmtId="0" fontId="2" fillId="6" borderId="0" xfId="1" applyFont="1" applyFill="1" applyAlignment="1">
      <alignment horizontal="left"/>
    </xf>
    <xf numFmtId="0" fontId="23" fillId="6" borderId="0" xfId="1" applyNumberFormat="1" applyFont="1" applyFill="1" applyAlignment="1">
      <alignment horizontal="center" vertical="center"/>
    </xf>
    <xf numFmtId="0" fontId="2" fillId="2" borderId="1" xfId="1" applyFont="1" applyFill="1" applyBorder="1" applyAlignment="1">
      <alignment horizontal="center" vertical="center"/>
    </xf>
    <xf numFmtId="0" fontId="12" fillId="3" borderId="0" xfId="1" applyFont="1" applyFill="1" applyAlignment="1"/>
    <xf numFmtId="0" fontId="12" fillId="0" borderId="0" xfId="1" applyFont="1" applyFill="1" applyAlignment="1"/>
    <xf numFmtId="0" fontId="12" fillId="3" borderId="0" xfId="1" applyFont="1" applyFill="1" applyAlignment="1">
      <alignment vertical="center"/>
    </xf>
    <xf numFmtId="0" fontId="2" fillId="3" borderId="0" xfId="1" applyFont="1" applyFill="1" applyAlignment="1">
      <alignment vertical="center"/>
    </xf>
    <xf numFmtId="0" fontId="2" fillId="6" borderId="0" xfId="1" applyFont="1" applyFill="1" applyAlignment="1">
      <alignment vertical="center"/>
    </xf>
    <xf numFmtId="0" fontId="21" fillId="3" borderId="0" xfId="1" applyFont="1" applyFill="1" applyAlignment="1">
      <alignment vertical="center"/>
    </xf>
    <xf numFmtId="0" fontId="22" fillId="3" borderId="0" xfId="1" applyFont="1" applyFill="1" applyAlignment="1">
      <alignment horizontal="right" vertical="center" indent="2"/>
    </xf>
    <xf numFmtId="0" fontId="2" fillId="3" borderId="0" xfId="1" applyFont="1" applyFill="1" applyBorder="1"/>
    <xf numFmtId="0" fontId="2" fillId="0" borderId="0" xfId="1" applyFont="1" applyAlignment="1">
      <alignment horizontal="center"/>
    </xf>
    <xf numFmtId="0" fontId="27" fillId="0" borderId="0" xfId="1" applyFont="1"/>
    <xf numFmtId="0" fontId="2" fillId="0" borderId="0" xfId="1" applyFont="1" applyAlignment="1">
      <alignment horizontal="left" vertical="center"/>
    </xf>
    <xf numFmtId="0" fontId="2" fillId="0" borderId="0" xfId="1" applyFont="1" applyAlignment="1">
      <alignment horizontal="center" vertical="center"/>
    </xf>
    <xf numFmtId="164" fontId="2" fillId="0" borderId="0" xfId="3" applyNumberFormat="1" applyFont="1"/>
    <xf numFmtId="0" fontId="28" fillId="0" borderId="0" xfId="1" applyFont="1"/>
    <xf numFmtId="0" fontId="3" fillId="0" borderId="0" xfId="2"/>
    <xf numFmtId="164" fontId="2" fillId="2" borderId="0" xfId="3" applyNumberFormat="1" applyFont="1" applyFill="1" applyBorder="1" applyAlignment="1">
      <alignment vertical="center"/>
    </xf>
    <xf numFmtId="164" fontId="2" fillId="0" borderId="0" xfId="1" applyNumberFormat="1" applyFont="1"/>
    <xf numFmtId="0" fontId="2" fillId="2" borderId="0" xfId="1" applyFont="1" applyFill="1"/>
    <xf numFmtId="0" fontId="2" fillId="7" borderId="0" xfId="1" applyFont="1" applyFill="1"/>
    <xf numFmtId="0" fontId="2" fillId="8" borderId="0" xfId="1" applyFont="1" applyFill="1"/>
    <xf numFmtId="164" fontId="27" fillId="0" borderId="0" xfId="1" applyNumberFormat="1" applyFont="1"/>
    <xf numFmtId="43" fontId="2" fillId="0" borderId="0" xfId="1" applyNumberFormat="1" applyFont="1"/>
    <xf numFmtId="164" fontId="2" fillId="2" borderId="0" xfId="3" applyNumberFormat="1" applyFont="1" applyFill="1" applyBorder="1" applyAlignment="1">
      <alignment horizontal="right" vertical="center"/>
    </xf>
    <xf numFmtId="0" fontId="30" fillId="0" borderId="0" xfId="1" applyFont="1"/>
    <xf numFmtId="0" fontId="29" fillId="0" borderId="0" xfId="1" applyFont="1"/>
    <xf numFmtId="164" fontId="2" fillId="2" borderId="0" xfId="3" applyNumberFormat="1" applyFont="1" applyFill="1" applyAlignment="1">
      <alignment horizontal="right" vertical="center"/>
    </xf>
    <xf numFmtId="0" fontId="31" fillId="0" borderId="0" xfId="1" applyFont="1"/>
    <xf numFmtId="0" fontId="29" fillId="0" borderId="0" xfId="1" applyFont="1" applyAlignment="1">
      <alignment horizontal="left" vertical="center"/>
    </xf>
    <xf numFmtId="0" fontId="2" fillId="0" borderId="12" xfId="1" applyFont="1" applyBorder="1"/>
    <xf numFmtId="0" fontId="2" fillId="0" borderId="13" xfId="1" applyFont="1" applyBorder="1"/>
    <xf numFmtId="0" fontId="2" fillId="0" borderId="14" xfId="1" applyFont="1" applyBorder="1"/>
    <xf numFmtId="0" fontId="2" fillId="0" borderId="15" xfId="1" applyFont="1" applyBorder="1"/>
    <xf numFmtId="0" fontId="2" fillId="0" borderId="16" xfId="1" applyFont="1" applyBorder="1"/>
    <xf numFmtId="0" fontId="2" fillId="0" borderId="0" xfId="1" applyFont="1" applyBorder="1"/>
    <xf numFmtId="0" fontId="2" fillId="0" borderId="2" xfId="1" applyFont="1" applyBorder="1"/>
    <xf numFmtId="0" fontId="2" fillId="0" borderId="17" xfId="1" applyFont="1" applyBorder="1"/>
    <xf numFmtId="0" fontId="2" fillId="0" borderId="18" xfId="1" applyFont="1" applyBorder="1"/>
    <xf numFmtId="0" fontId="27" fillId="0" borderId="19" xfId="1" applyFont="1" applyBorder="1"/>
    <xf numFmtId="0" fontId="2" fillId="0" borderId="20" xfId="1" applyFont="1" applyBorder="1"/>
    <xf numFmtId="0" fontId="2" fillId="0" borderId="21" xfId="1" applyFont="1" applyBorder="1"/>
    <xf numFmtId="0" fontId="2" fillId="0" borderId="0" xfId="1" applyFont="1" applyAlignment="1"/>
    <xf numFmtId="0" fontId="27" fillId="0" borderId="2" xfId="1" applyFont="1" applyBorder="1" applyAlignment="1">
      <alignment horizontal="center"/>
    </xf>
    <xf numFmtId="0" fontId="27" fillId="0" borderId="16" xfId="1" applyFont="1" applyBorder="1"/>
    <xf numFmtId="0" fontId="2" fillId="0" borderId="2" xfId="1" applyFont="1" applyBorder="1" applyAlignment="1">
      <alignment horizontal="center"/>
    </xf>
    <xf numFmtId="1" fontId="2" fillId="0" borderId="0" xfId="1" applyNumberFormat="1" applyFont="1" applyAlignment="1">
      <alignment horizontal="center"/>
    </xf>
    <xf numFmtId="1" fontId="2" fillId="0" borderId="2" xfId="1" applyNumberFormat="1" applyFont="1" applyBorder="1" applyAlignment="1">
      <alignment horizontal="center"/>
    </xf>
    <xf numFmtId="2" fontId="2" fillId="0" borderId="0" xfId="1" applyNumberFormat="1" applyFont="1"/>
    <xf numFmtId="2" fontId="2" fillId="0" borderId="12" xfId="1" applyNumberFormat="1" applyFont="1" applyBorder="1"/>
    <xf numFmtId="164" fontId="2" fillId="0" borderId="0" xfId="3" applyNumberFormat="1" applyFont="1" applyBorder="1"/>
    <xf numFmtId="9" fontId="2" fillId="0" borderId="0" xfId="1" applyNumberFormat="1" applyFont="1"/>
    <xf numFmtId="0" fontId="0" fillId="0" borderId="1" xfId="0" applyBorder="1"/>
    <xf numFmtId="0" fontId="0" fillId="0" borderId="20" xfId="0" applyBorder="1"/>
    <xf numFmtId="9" fontId="0" fillId="0" borderId="20" xfId="4" applyFont="1" applyBorder="1"/>
    <xf numFmtId="9" fontId="0" fillId="0" borderId="0" xfId="0" applyNumberFormat="1"/>
    <xf numFmtId="0" fontId="0" fillId="2" borderId="1" xfId="0" applyFill="1" applyBorder="1"/>
    <xf numFmtId="43" fontId="0" fillId="0" borderId="0" xfId="3" applyFont="1" applyBorder="1"/>
    <xf numFmtId="165" fontId="0" fillId="0" borderId="0" xfId="3" applyNumberFormat="1" applyFont="1" applyBorder="1"/>
    <xf numFmtId="164" fontId="0" fillId="0" borderId="0" xfId="3" applyNumberFormat="1" applyFont="1" applyBorder="1"/>
    <xf numFmtId="0" fontId="0" fillId="0" borderId="23" xfId="0" applyBorder="1"/>
    <xf numFmtId="165" fontId="2" fillId="0" borderId="0" xfId="1" applyNumberFormat="1" applyFont="1" applyBorder="1"/>
    <xf numFmtId="165" fontId="2" fillId="0" borderId="2" xfId="1" applyNumberFormat="1" applyFont="1" applyBorder="1"/>
    <xf numFmtId="165" fontId="2" fillId="0" borderId="12" xfId="1" applyNumberFormat="1" applyFont="1" applyBorder="1"/>
    <xf numFmtId="165" fontId="2" fillId="0" borderId="18" xfId="1" applyNumberFormat="1" applyFont="1" applyBorder="1"/>
    <xf numFmtId="0" fontId="0" fillId="0" borderId="19" xfId="0" applyBorder="1" applyAlignment="1">
      <alignment wrapText="1"/>
    </xf>
    <xf numFmtId="164" fontId="0" fillId="0" borderId="0" xfId="3" applyNumberFormat="1" applyFont="1"/>
    <xf numFmtId="164" fontId="27" fillId="0" borderId="0" xfId="3" applyNumberFormat="1" applyFont="1"/>
    <xf numFmtId="0" fontId="32" fillId="0" borderId="20" xfId="0" applyFont="1" applyBorder="1"/>
    <xf numFmtId="164" fontId="2" fillId="0" borderId="0" xfId="4" applyNumberFormat="1" applyFont="1"/>
    <xf numFmtId="1" fontId="2" fillId="2" borderId="0" xfId="3" applyNumberFormat="1" applyFont="1" applyFill="1" applyAlignment="1">
      <alignment horizontal="right" vertical="center"/>
    </xf>
    <xf numFmtId="0" fontId="2" fillId="9" borderId="0" xfId="1" applyFont="1" applyFill="1"/>
    <xf numFmtId="9" fontId="0" fillId="2" borderId="20" xfId="4" applyFont="1" applyFill="1" applyBorder="1"/>
    <xf numFmtId="164" fontId="0" fillId="2" borderId="0" xfId="3" applyNumberFormat="1" applyFont="1" applyFill="1" applyBorder="1"/>
    <xf numFmtId="165" fontId="0" fillId="2" borderId="0" xfId="3" applyNumberFormat="1" applyFont="1" applyFill="1" applyBorder="1"/>
    <xf numFmtId="0" fontId="0" fillId="2" borderId="0" xfId="0" applyFill="1"/>
    <xf numFmtId="43" fontId="0" fillId="2" borderId="0" xfId="3" applyFont="1" applyFill="1" applyBorder="1"/>
    <xf numFmtId="164" fontId="0" fillId="2" borderId="0" xfId="3" applyNumberFormat="1" applyFont="1" applyFill="1"/>
    <xf numFmtId="0" fontId="0" fillId="0" borderId="1" xfId="0" applyFill="1" applyBorder="1"/>
    <xf numFmtId="9" fontId="0" fillId="0" borderId="20" xfId="4" applyFont="1" applyFill="1" applyBorder="1"/>
    <xf numFmtId="164" fontId="0" fillId="0" borderId="0" xfId="3" applyNumberFormat="1" applyFont="1" applyFill="1" applyBorder="1"/>
    <xf numFmtId="165" fontId="0" fillId="0" borderId="0" xfId="3" applyNumberFormat="1" applyFont="1" applyFill="1" applyBorder="1"/>
    <xf numFmtId="0" fontId="0" fillId="0" borderId="0" xfId="0" applyFill="1"/>
    <xf numFmtId="43" fontId="0" fillId="0" borderId="0" xfId="3" applyFont="1" applyFill="1" applyBorder="1"/>
    <xf numFmtId="164" fontId="0" fillId="0" borderId="0" xfId="3" applyNumberFormat="1" applyFont="1" applyFill="1"/>
    <xf numFmtId="164" fontId="2" fillId="0" borderId="0" xfId="3" applyNumberFormat="1" applyFont="1" applyAlignment="1">
      <alignment horizontal="center"/>
    </xf>
    <xf numFmtId="0" fontId="3" fillId="3" borderId="0" xfId="2" applyFill="1"/>
    <xf numFmtId="49" fontId="0" fillId="3" borderId="0" xfId="0" applyNumberFormat="1" applyFill="1"/>
    <xf numFmtId="49" fontId="33" fillId="3" borderId="0" xfId="2" applyNumberFormat="1" applyFont="1" applyFill="1"/>
    <xf numFmtId="49" fontId="3" fillId="3" borderId="0" xfId="2" applyNumberFormat="1" applyFill="1"/>
    <xf numFmtId="43" fontId="0" fillId="3" borderId="21" xfId="3" applyFont="1" applyFill="1" applyBorder="1" applyAlignment="1">
      <alignment horizontal="center" vertical="center"/>
    </xf>
    <xf numFmtId="43" fontId="0" fillId="3" borderId="23" xfId="3" applyFont="1" applyFill="1" applyBorder="1" applyAlignment="1">
      <alignment horizontal="center" vertical="center"/>
    </xf>
    <xf numFmtId="43" fontId="0" fillId="3" borderId="1" xfId="3" applyFont="1" applyFill="1" applyBorder="1" applyAlignment="1">
      <alignment horizontal="center" vertical="center"/>
    </xf>
    <xf numFmtId="49" fontId="0" fillId="6" borderId="29" xfId="0" applyNumberFormat="1" applyFill="1" applyBorder="1" applyAlignment="1">
      <alignment vertical="center" wrapText="1"/>
    </xf>
    <xf numFmtId="0" fontId="2" fillId="6" borderId="0" xfId="3" applyNumberFormat="1" applyFont="1" applyFill="1" applyBorder="1" applyAlignment="1">
      <alignment vertical="center"/>
    </xf>
    <xf numFmtId="0" fontId="2" fillId="4" borderId="0" xfId="1" applyFont="1" applyFill="1" applyAlignment="1"/>
    <xf numFmtId="0" fontId="29" fillId="6" borderId="0" xfId="1" applyFont="1" applyFill="1" applyAlignment="1">
      <alignment horizontal="center" vertical="center"/>
    </xf>
    <xf numFmtId="0" fontId="23" fillId="6" borderId="0" xfId="1" applyFont="1" applyFill="1" applyAlignment="1">
      <alignment horizontal="center" vertical="center"/>
    </xf>
    <xf numFmtId="0" fontId="0" fillId="6" borderId="25" xfId="0" applyNumberFormat="1" applyFill="1" applyBorder="1" applyAlignment="1">
      <alignment horizontal="center" vertical="center" wrapText="1"/>
    </xf>
    <xf numFmtId="0" fontId="0" fillId="6" borderId="26" xfId="0" applyNumberFormat="1" applyFill="1" applyBorder="1" applyAlignment="1">
      <alignment horizontal="center" vertical="center" wrapText="1"/>
    </xf>
    <xf numFmtId="0" fontId="0" fillId="6" borderId="27" xfId="0" applyNumberFormat="1" applyFill="1" applyBorder="1" applyAlignment="1">
      <alignment horizontal="center" vertical="center" wrapText="1"/>
    </xf>
    <xf numFmtId="49" fontId="0" fillId="6" borderId="28" xfId="0" applyNumberFormat="1" applyFill="1" applyBorder="1" applyAlignment="1">
      <alignment vertical="center" wrapText="1"/>
    </xf>
    <xf numFmtId="49" fontId="0" fillId="6" borderId="30" xfId="0" applyNumberFormat="1" applyFill="1" applyBorder="1" applyAlignment="1">
      <alignment vertical="center" wrapText="1"/>
    </xf>
    <xf numFmtId="0" fontId="11" fillId="3" borderId="0" xfId="2" applyFont="1" applyFill="1" applyBorder="1" applyAlignment="1">
      <alignment horizontal="center" vertical="center"/>
    </xf>
    <xf numFmtId="0" fontId="2" fillId="6" borderId="0" xfId="1" applyFont="1" applyFill="1" applyAlignment="1">
      <alignment horizontal="center" vertical="center"/>
    </xf>
    <xf numFmtId="0" fontId="2" fillId="6" borderId="0" xfId="1" applyFont="1" applyFill="1" applyAlignment="1">
      <alignment horizontal="left" vertical="center"/>
    </xf>
    <xf numFmtId="0" fontId="12" fillId="3" borderId="0" xfId="1" applyFont="1" applyFill="1" applyAlignment="1">
      <alignment horizontal="left" vertical="center"/>
    </xf>
    <xf numFmtId="0" fontId="37" fillId="6" borderId="4" xfId="1" applyFont="1" applyFill="1" applyBorder="1" applyAlignment="1">
      <alignment horizontal="center" vertical="center"/>
    </xf>
    <xf numFmtId="0" fontId="37" fillId="6" borderId="7" xfId="1" applyFont="1" applyFill="1" applyBorder="1" applyAlignment="1">
      <alignment horizontal="center" vertical="center"/>
    </xf>
    <xf numFmtId="0" fontId="2" fillId="6" borderId="0" xfId="1" applyFont="1" applyFill="1" applyAlignment="1">
      <alignment vertical="center" wrapText="1"/>
    </xf>
    <xf numFmtId="164" fontId="2" fillId="2" borderId="0" xfId="3" applyNumberFormat="1" applyFont="1" applyFill="1" applyAlignment="1">
      <alignment vertical="center"/>
    </xf>
    <xf numFmtId="0" fontId="2" fillId="0" borderId="0" xfId="5" applyFont="1"/>
    <xf numFmtId="164" fontId="2" fillId="0" borderId="0" xfId="5" applyNumberFormat="1" applyFont="1"/>
    <xf numFmtId="43" fontId="2" fillId="0" borderId="0" xfId="5" applyNumberFormat="1" applyFont="1"/>
    <xf numFmtId="0" fontId="11" fillId="3" borderId="0" xfId="2" applyFont="1" applyFill="1" applyBorder="1" applyAlignment="1">
      <alignment horizontal="center" vertical="center"/>
    </xf>
    <xf numFmtId="0" fontId="39" fillId="3" borderId="0" xfId="0" applyFont="1" applyFill="1" applyAlignment="1">
      <alignment horizontal="right"/>
    </xf>
    <xf numFmtId="0" fontId="39" fillId="3" borderId="0" xfId="0" applyFont="1" applyFill="1" applyAlignment="1"/>
    <xf numFmtId="0" fontId="40" fillId="3" borderId="0" xfId="1" applyFont="1" applyFill="1" applyAlignment="1"/>
    <xf numFmtId="43" fontId="0" fillId="3" borderId="18" xfId="3" applyNumberFormat="1" applyFont="1" applyFill="1" applyBorder="1" applyAlignment="1">
      <alignment horizontal="center" vertical="center"/>
    </xf>
    <xf numFmtId="0" fontId="2" fillId="2" borderId="1" xfId="1" applyFont="1" applyFill="1" applyBorder="1" applyAlignment="1" applyProtection="1">
      <alignment horizontal="center" vertical="center"/>
      <protection locked="0"/>
    </xf>
    <xf numFmtId="164" fontId="2" fillId="2" borderId="1" xfId="3" applyNumberFormat="1" applyFont="1" applyFill="1" applyBorder="1" applyAlignment="1" applyProtection="1">
      <alignment vertical="center"/>
      <protection locked="0"/>
    </xf>
    <xf numFmtId="0" fontId="10" fillId="3" borderId="0" xfId="1" applyFont="1" applyFill="1" applyProtection="1"/>
    <xf numFmtId="0" fontId="2" fillId="3" borderId="0" xfId="1" applyFont="1" applyFill="1" applyProtection="1"/>
    <xf numFmtId="0" fontId="8" fillId="3" borderId="0" xfId="0" applyFont="1" applyFill="1" applyAlignment="1" applyProtection="1">
      <alignment horizontal="right"/>
    </xf>
    <xf numFmtId="0" fontId="7" fillId="3" borderId="0" xfId="1" applyFont="1" applyFill="1" applyProtection="1"/>
    <xf numFmtId="0" fontId="2" fillId="4" borderId="0" xfId="1" applyFont="1" applyFill="1" applyProtection="1"/>
    <xf numFmtId="0" fontId="8" fillId="3" borderId="0" xfId="0" applyFont="1" applyFill="1" applyAlignment="1" applyProtection="1">
      <alignment vertical="top" wrapText="1"/>
    </xf>
    <xf numFmtId="0" fontId="8" fillId="3" borderId="0" xfId="0" applyFont="1" applyFill="1" applyAlignment="1" applyProtection="1">
      <alignment horizontal="right" vertical="top"/>
    </xf>
    <xf numFmtId="0" fontId="12" fillId="3" borderId="0" xfId="1" applyFont="1" applyFill="1" applyProtection="1"/>
    <xf numFmtId="0" fontId="12" fillId="3" borderId="0" xfId="1" applyFont="1" applyFill="1" applyAlignment="1" applyProtection="1">
      <alignment vertical="center"/>
    </xf>
    <xf numFmtId="0" fontId="9" fillId="3" borderId="0" xfId="1" applyFont="1" applyFill="1" applyProtection="1"/>
    <xf numFmtId="0" fontId="39" fillId="3" borderId="0" xfId="0" applyFont="1" applyFill="1" applyAlignment="1" applyProtection="1">
      <alignment horizontal="right"/>
    </xf>
    <xf numFmtId="0" fontId="2" fillId="5" borderId="0" xfId="1" applyFont="1" applyFill="1" applyProtection="1"/>
    <xf numFmtId="0" fontId="2" fillId="3" borderId="0" xfId="1" quotePrefix="1" applyFont="1" applyFill="1" applyProtection="1"/>
    <xf numFmtId="0" fontId="2" fillId="3" borderId="0" xfId="1" applyFont="1" applyFill="1" applyBorder="1" applyProtection="1"/>
    <xf numFmtId="0" fontId="2" fillId="3" borderId="0" xfId="1" applyFont="1" applyFill="1" applyAlignment="1" applyProtection="1">
      <alignment vertical="center"/>
    </xf>
    <xf numFmtId="0" fontId="23" fillId="3" borderId="0" xfId="1" applyFont="1" applyFill="1" applyProtection="1"/>
    <xf numFmtId="0" fontId="26" fillId="3" borderId="0" xfId="1" applyFont="1" applyFill="1" applyProtection="1"/>
    <xf numFmtId="0" fontId="2" fillId="6" borderId="0" xfId="1" applyFont="1" applyFill="1" applyAlignment="1" applyProtection="1">
      <alignment horizontal="center" vertical="center"/>
    </xf>
    <xf numFmtId="0" fontId="2" fillId="6" borderId="0" xfId="1" quotePrefix="1" applyFont="1" applyFill="1" applyAlignment="1" applyProtection="1">
      <alignment horizontal="left" vertical="center"/>
    </xf>
    <xf numFmtId="0" fontId="21" fillId="3" borderId="0" xfId="1" applyFont="1" applyFill="1" applyProtection="1"/>
    <xf numFmtId="0" fontId="22" fillId="3" borderId="0" xfId="1" applyFont="1" applyFill="1" applyProtection="1"/>
    <xf numFmtId="0" fontId="40" fillId="3" borderId="0" xfId="1" applyFont="1" applyFill="1" applyAlignment="1" applyProtection="1"/>
    <xf numFmtId="0" fontId="12" fillId="3" borderId="0" xfId="1" applyFont="1" applyFill="1" applyAlignment="1" applyProtection="1"/>
    <xf numFmtId="0" fontId="2" fillId="6" borderId="11" xfId="1" quotePrefix="1" applyFont="1" applyFill="1" applyBorder="1" applyAlignment="1" applyProtection="1">
      <alignment horizontal="left" vertical="center"/>
    </xf>
    <xf numFmtId="0" fontId="2" fillId="6" borderId="0" xfId="1" applyFont="1" applyFill="1" applyAlignment="1" applyProtection="1">
      <alignment vertical="center"/>
    </xf>
    <xf numFmtId="0" fontId="2" fillId="6" borderId="0" xfId="1" applyFont="1" applyFill="1" applyAlignment="1" applyProtection="1">
      <alignment horizontal="left" vertical="center"/>
    </xf>
    <xf numFmtId="0" fontId="2" fillId="6" borderId="11" xfId="1" applyFont="1" applyFill="1" applyBorder="1" applyAlignment="1" applyProtection="1">
      <alignment horizontal="left" vertical="center"/>
    </xf>
    <xf numFmtId="0" fontId="2" fillId="6" borderId="0" xfId="1" applyFont="1" applyFill="1" applyBorder="1" applyAlignment="1" applyProtection="1">
      <alignment horizontal="left" vertical="center"/>
    </xf>
    <xf numFmtId="0" fontId="12" fillId="6" borderId="0" xfId="1" applyFont="1" applyFill="1" applyAlignment="1" applyProtection="1">
      <alignment horizontal="left" vertical="center"/>
    </xf>
    <xf numFmtId="0" fontId="2" fillId="6" borderId="0" xfId="1" applyFont="1" applyFill="1" applyAlignment="1" applyProtection="1">
      <alignment horizontal="left"/>
    </xf>
    <xf numFmtId="0" fontId="2" fillId="6" borderId="0" xfId="1" applyFont="1" applyFill="1" applyProtection="1"/>
    <xf numFmtId="164" fontId="2" fillId="6" borderId="0" xfId="3" applyNumberFormat="1" applyFont="1" applyFill="1" applyBorder="1" applyProtection="1"/>
    <xf numFmtId="0" fontId="27" fillId="6" borderId="31" xfId="1" applyFont="1" applyFill="1" applyBorder="1" applyAlignment="1" applyProtection="1">
      <alignment vertical="center"/>
    </xf>
    <xf numFmtId="0" fontId="27" fillId="6" borderId="32" xfId="1" applyFont="1" applyFill="1" applyBorder="1" applyAlignment="1" applyProtection="1">
      <alignment vertical="center"/>
    </xf>
    <xf numFmtId="0" fontId="27" fillId="6" borderId="33" xfId="1" applyFont="1" applyFill="1" applyBorder="1" applyAlignment="1" applyProtection="1">
      <alignment vertical="center"/>
    </xf>
    <xf numFmtId="0" fontId="11" fillId="3" borderId="0" xfId="2" applyFont="1" applyFill="1" applyBorder="1" applyAlignment="1" applyProtection="1">
      <alignment horizontal="center" vertical="center"/>
    </xf>
    <xf numFmtId="0" fontId="41" fillId="3" borderId="0" xfId="0" applyFont="1" applyFill="1" applyAlignment="1">
      <alignment horizontal="right"/>
    </xf>
    <xf numFmtId="0" fontId="41" fillId="3" borderId="0" xfId="0" applyFont="1" applyFill="1" applyAlignment="1">
      <alignment horizontal="right" vertical="top"/>
    </xf>
    <xf numFmtId="0" fontId="42" fillId="0" borderId="17" xfId="1" applyFont="1" applyBorder="1"/>
    <xf numFmtId="2" fontId="42" fillId="0" borderId="12" xfId="1" applyNumberFormat="1" applyFont="1" applyBorder="1"/>
    <xf numFmtId="0" fontId="42" fillId="0" borderId="18" xfId="1" applyFont="1" applyBorder="1"/>
    <xf numFmtId="0" fontId="42" fillId="0" borderId="0" xfId="1" applyFont="1"/>
    <xf numFmtId="0" fontId="43" fillId="0" borderId="15" xfId="1" applyFont="1" applyBorder="1" applyAlignment="1">
      <alignment horizontal="center"/>
    </xf>
    <xf numFmtId="0" fontId="0" fillId="0" borderId="16" xfId="0" applyBorder="1"/>
    <xf numFmtId="1" fontId="42" fillId="0" borderId="2" xfId="3" applyNumberFormat="1" applyFont="1" applyBorder="1" applyAlignment="1">
      <alignment horizontal="center"/>
    </xf>
    <xf numFmtId="0" fontId="0" fillId="0" borderId="17" xfId="0" applyBorder="1"/>
    <xf numFmtId="0" fontId="0" fillId="0" borderId="12" xfId="0" applyBorder="1"/>
    <xf numFmtId="1" fontId="42" fillId="0" borderId="18" xfId="3" applyNumberFormat="1" applyFont="1" applyBorder="1" applyAlignment="1">
      <alignment horizontal="center"/>
    </xf>
    <xf numFmtId="164" fontId="42" fillId="0" borderId="0" xfId="3" applyNumberFormat="1" applyFont="1" applyFill="1" applyAlignment="1">
      <alignment horizontal="right" vertical="center"/>
    </xf>
    <xf numFmtId="167" fontId="2" fillId="0" borderId="0" xfId="3" applyNumberFormat="1" applyFont="1" applyAlignment="1">
      <alignment horizontal="center" vertical="center"/>
    </xf>
    <xf numFmtId="165" fontId="2" fillId="0" borderId="0" xfId="1" applyNumberFormat="1" applyFont="1"/>
    <xf numFmtId="49" fontId="0" fillId="6" borderId="24" xfId="0" applyNumberFormat="1" applyFill="1" applyBorder="1" applyAlignment="1">
      <alignment vertical="center"/>
    </xf>
    <xf numFmtId="49" fontId="0" fillId="3" borderId="23" xfId="0" applyNumberFormat="1" applyFill="1" applyBorder="1" applyAlignment="1" applyProtection="1">
      <alignment horizontal="center" vertical="center" wrapText="1"/>
      <protection locked="0"/>
    </xf>
    <xf numFmtId="49" fontId="0" fillId="3" borderId="1" xfId="0" applyNumberFormat="1" applyFill="1" applyBorder="1" applyAlignment="1" applyProtection="1">
      <alignment horizontal="center" vertical="center" wrapText="1"/>
      <protection locked="0"/>
    </xf>
    <xf numFmtId="49" fontId="0" fillId="3" borderId="23" xfId="0" applyNumberFormat="1" applyFill="1" applyBorder="1" applyAlignment="1" applyProtection="1">
      <alignment horizontal="center"/>
      <protection locked="0"/>
    </xf>
    <xf numFmtId="1" fontId="22" fillId="3" borderId="0" xfId="1" applyNumberFormat="1" applyFont="1" applyFill="1" applyAlignment="1">
      <alignment horizontal="right" vertical="center" indent="2"/>
    </xf>
    <xf numFmtId="0" fontId="27" fillId="0" borderId="15" xfId="1" applyFont="1" applyBorder="1" applyAlignment="1">
      <alignment horizontal="center"/>
    </xf>
    <xf numFmtId="1" fontId="2" fillId="0" borderId="2" xfId="3" applyNumberFormat="1" applyFont="1" applyBorder="1" applyAlignment="1">
      <alignment horizontal="center"/>
    </xf>
    <xf numFmtId="1" fontId="2" fillId="0" borderId="18" xfId="3" applyNumberFormat="1" applyFont="1" applyBorder="1" applyAlignment="1">
      <alignment horizontal="center"/>
    </xf>
    <xf numFmtId="168" fontId="2" fillId="0" borderId="0" xfId="1" applyNumberFormat="1" applyFont="1"/>
    <xf numFmtId="0" fontId="45" fillId="0" borderId="0" xfId="0" applyFont="1" applyAlignment="1">
      <alignment horizontal="left" vertical="center" indent="5"/>
    </xf>
    <xf numFmtId="0" fontId="2" fillId="6" borderId="0" xfId="1" quotePrefix="1" applyFont="1" applyFill="1" applyAlignment="1" applyProtection="1">
      <alignment horizontal="left" vertical="center" wrapText="1"/>
    </xf>
    <xf numFmtId="0" fontId="27" fillId="6" borderId="0" xfId="1" applyFont="1" applyFill="1" applyAlignment="1">
      <alignment horizontal="center" vertical="center"/>
    </xf>
    <xf numFmtId="0" fontId="27" fillId="6" borderId="0" xfId="1" applyFont="1" applyFill="1" applyBorder="1" applyAlignment="1">
      <alignment horizontal="center" vertical="center"/>
    </xf>
    <xf numFmtId="0" fontId="27" fillId="6" borderId="0" xfId="1" applyFont="1" applyFill="1" applyAlignment="1" applyProtection="1">
      <alignment horizontal="center" vertical="center"/>
    </xf>
    <xf numFmtId="164" fontId="2" fillId="0" borderId="0" xfId="3" applyNumberFormat="1" applyFont="1" applyBorder="1" applyAlignment="1">
      <alignment horizontal="center"/>
    </xf>
    <xf numFmtId="0" fontId="27" fillId="0" borderId="0" xfId="1" applyFont="1" applyBorder="1"/>
    <xf numFmtId="1" fontId="27" fillId="0" borderId="0" xfId="1" quotePrefix="1" applyNumberFormat="1" applyFont="1" applyBorder="1" applyAlignment="1">
      <alignment horizontal="center"/>
    </xf>
    <xf numFmtId="1" fontId="27" fillId="0" borderId="0" xfId="1" applyNumberFormat="1" applyFont="1" applyBorder="1" applyAlignment="1">
      <alignment horizontal="center"/>
    </xf>
    <xf numFmtId="164" fontId="27" fillId="0" borderId="0" xfId="3" applyNumberFormat="1" applyFont="1" applyBorder="1" applyAlignment="1">
      <alignment horizontal="center"/>
    </xf>
    <xf numFmtId="0" fontId="26" fillId="10" borderId="1" xfId="1" applyFont="1" applyFill="1" applyBorder="1"/>
    <xf numFmtId="0" fontId="2" fillId="10" borderId="1" xfId="1" applyFont="1" applyFill="1" applyBorder="1"/>
    <xf numFmtId="9" fontId="26" fillId="10" borderId="1" xfId="4" applyFont="1" applyFill="1" applyBorder="1"/>
    <xf numFmtId="0" fontId="42" fillId="10" borderId="1" xfId="1" applyFont="1" applyFill="1" applyBorder="1"/>
    <xf numFmtId="9" fontId="2" fillId="10" borderId="1" xfId="4" applyFont="1" applyFill="1" applyBorder="1"/>
    <xf numFmtId="0" fontId="2" fillId="0" borderId="1" xfId="1" applyFont="1" applyBorder="1"/>
    <xf numFmtId="0" fontId="26" fillId="10" borderId="0" xfId="1" applyFont="1" applyFill="1" applyBorder="1"/>
    <xf numFmtId="0" fontId="2" fillId="10" borderId="0" xfId="1" applyFont="1" applyFill="1" applyBorder="1"/>
    <xf numFmtId="0" fontId="42" fillId="0" borderId="0" xfId="1" applyFont="1" applyBorder="1"/>
    <xf numFmtId="0" fontId="2" fillId="2" borderId="1" xfId="1" applyFont="1" applyFill="1" applyBorder="1" applyAlignment="1" applyProtection="1">
      <alignment horizontal="center" vertical="center"/>
      <protection locked="0"/>
    </xf>
    <xf numFmtId="0" fontId="2" fillId="6" borderId="0" xfId="1" applyFont="1" applyFill="1" applyAlignment="1" applyProtection="1">
      <alignment horizontal="left" vertical="center"/>
    </xf>
    <xf numFmtId="164" fontId="38" fillId="2" borderId="1" xfId="3" applyNumberFormat="1" applyFont="1" applyFill="1" applyBorder="1" applyAlignment="1" applyProtection="1">
      <alignment horizontal="center" vertical="center" wrapText="1"/>
      <protection locked="0"/>
    </xf>
    <xf numFmtId="0" fontId="11" fillId="3" borderId="0" xfId="2" applyFont="1" applyFill="1" applyBorder="1" applyAlignment="1">
      <alignment horizontal="center" vertical="center"/>
    </xf>
    <xf numFmtId="0" fontId="2" fillId="6" borderId="0" xfId="1" applyFont="1" applyFill="1" applyAlignment="1">
      <alignment horizontal="left" vertical="center" wrapText="1"/>
    </xf>
    <xf numFmtId="0" fontId="2" fillId="6" borderId="0" xfId="1" applyFont="1" applyFill="1" applyAlignment="1">
      <alignment horizontal="left" vertical="center"/>
    </xf>
    <xf numFmtId="0" fontId="2" fillId="6" borderId="0" xfId="1" quotePrefix="1" applyFont="1" applyFill="1" applyBorder="1" applyAlignment="1" applyProtection="1">
      <alignment horizontal="left" vertical="center"/>
    </xf>
    <xf numFmtId="0" fontId="2" fillId="6" borderId="2" xfId="1" quotePrefix="1" applyFont="1" applyFill="1" applyBorder="1" applyAlignment="1" applyProtection="1">
      <alignment horizontal="left" vertical="center"/>
    </xf>
    <xf numFmtId="0" fontId="2" fillId="6" borderId="0" xfId="1" applyFont="1" applyFill="1" applyAlignment="1" applyProtection="1">
      <alignment horizontal="left" vertical="center"/>
    </xf>
    <xf numFmtId="0" fontId="2" fillId="6" borderId="0" xfId="1" applyFont="1" applyFill="1" applyAlignment="1">
      <alignment horizontal="center" vertical="center"/>
    </xf>
    <xf numFmtId="0" fontId="2" fillId="0" borderId="0" xfId="1" applyFont="1" applyFill="1" applyProtection="1"/>
    <xf numFmtId="0" fontId="18" fillId="4" borderId="0" xfId="1" applyFont="1" applyFill="1" applyProtection="1"/>
    <xf numFmtId="0" fontId="14" fillId="3" borderId="0" xfId="1" applyFont="1" applyFill="1" applyProtection="1"/>
    <xf numFmtId="0" fontId="13" fillId="3" borderId="0" xfId="2" applyFont="1" applyFill="1" applyProtection="1"/>
    <xf numFmtId="0" fontId="15" fillId="3" borderId="0" xfId="1" applyFont="1" applyFill="1" applyProtection="1"/>
    <xf numFmtId="0" fontId="23" fillId="6" borderId="0" xfId="1" applyFont="1" applyFill="1" applyAlignment="1" applyProtection="1">
      <alignment horizontal="center" vertical="center"/>
      <protection hidden="1"/>
    </xf>
    <xf numFmtId="0" fontId="2" fillId="3" borderId="0" xfId="1" applyFont="1" applyFill="1" applyProtection="1">
      <protection hidden="1"/>
    </xf>
    <xf numFmtId="164" fontId="2" fillId="3" borderId="0" xfId="1" applyNumberFormat="1" applyFont="1" applyFill="1" applyProtection="1">
      <protection hidden="1"/>
    </xf>
    <xf numFmtId="0" fontId="12" fillId="3" borderId="0" xfId="1" applyFont="1" applyFill="1" applyAlignment="1" applyProtection="1">
      <alignment horizontal="left" vertical="center"/>
      <protection hidden="1"/>
    </xf>
    <xf numFmtId="0" fontId="2" fillId="6" borderId="0" xfId="1" applyFont="1" applyFill="1" applyAlignment="1" applyProtection="1">
      <alignment vertical="center"/>
      <protection hidden="1"/>
    </xf>
    <xf numFmtId="0" fontId="2" fillId="6" borderId="0" xfId="1" applyFont="1" applyFill="1" applyProtection="1">
      <protection hidden="1"/>
    </xf>
    <xf numFmtId="0" fontId="2" fillId="6" borderId="0" xfId="1" applyFont="1" applyFill="1" applyAlignment="1" applyProtection="1">
      <alignment horizontal="left" vertical="center"/>
      <protection hidden="1"/>
    </xf>
    <xf numFmtId="0" fontId="2" fillId="6" borderId="0" xfId="1" applyFont="1" applyFill="1" applyBorder="1" applyAlignment="1" applyProtection="1">
      <alignment horizontal="left"/>
      <protection hidden="1"/>
    </xf>
    <xf numFmtId="0" fontId="2" fillId="6" borderId="0" xfId="1" applyFont="1" applyFill="1" applyBorder="1" applyProtection="1">
      <protection hidden="1"/>
    </xf>
    <xf numFmtId="0" fontId="2" fillId="6" borderId="0" xfId="1" applyFont="1" applyFill="1" applyBorder="1" applyAlignment="1" applyProtection="1">
      <alignment horizontal="left" vertical="center"/>
      <protection hidden="1"/>
    </xf>
    <xf numFmtId="0" fontId="2" fillId="6" borderId="0" xfId="1" applyFont="1" applyFill="1" applyBorder="1" applyAlignment="1" applyProtection="1">
      <alignment vertical="center"/>
      <protection hidden="1"/>
    </xf>
    <xf numFmtId="0" fontId="27" fillId="6" borderId="31" xfId="1" applyFont="1" applyFill="1" applyBorder="1" applyAlignment="1" applyProtection="1">
      <alignment horizontal="left" vertical="center"/>
      <protection hidden="1"/>
    </xf>
    <xf numFmtId="0" fontId="27" fillId="6" borderId="32" xfId="1" applyFont="1" applyFill="1" applyBorder="1" applyAlignment="1" applyProtection="1">
      <alignment horizontal="left" vertical="center"/>
      <protection hidden="1"/>
    </xf>
    <xf numFmtId="0" fontId="27" fillId="6" borderId="32" xfId="1" applyFont="1" applyFill="1" applyBorder="1" applyAlignment="1" applyProtection="1">
      <alignment vertical="center"/>
      <protection hidden="1"/>
    </xf>
    <xf numFmtId="0" fontId="27" fillId="6" borderId="33" xfId="1" applyFont="1" applyFill="1" applyBorder="1" applyAlignment="1" applyProtection="1">
      <alignment vertical="center"/>
      <protection hidden="1"/>
    </xf>
    <xf numFmtId="0" fontId="2" fillId="6" borderId="2" xfId="1" applyFont="1" applyFill="1" applyBorder="1" applyAlignment="1" applyProtection="1">
      <alignment horizontal="left" vertical="center"/>
    </xf>
    <xf numFmtId="0" fontId="21" fillId="3" borderId="0" xfId="1" applyFont="1" applyFill="1" applyAlignment="1" applyProtection="1">
      <alignment vertical="center"/>
    </xf>
    <xf numFmtId="1" fontId="22" fillId="3" borderId="0" xfId="1" applyNumberFormat="1" applyFont="1" applyFill="1" applyAlignment="1" applyProtection="1">
      <alignment horizontal="right" vertical="center" indent="2"/>
    </xf>
    <xf numFmtId="164" fontId="26" fillId="6" borderId="0" xfId="3" applyNumberFormat="1" applyFont="1" applyFill="1" applyProtection="1">
      <protection hidden="1"/>
    </xf>
    <xf numFmtId="0" fontId="2" fillId="6" borderId="0" xfId="1" applyFont="1" applyFill="1" applyAlignment="1" applyProtection="1">
      <alignment horizontal="left"/>
      <protection hidden="1"/>
    </xf>
    <xf numFmtId="166" fontId="2" fillId="6" borderId="0" xfId="3" applyNumberFormat="1" applyFont="1" applyFill="1" applyBorder="1" applyAlignment="1" applyProtection="1">
      <alignment vertical="center"/>
      <protection hidden="1"/>
    </xf>
    <xf numFmtId="0" fontId="27" fillId="6" borderId="31" xfId="1" applyFont="1" applyFill="1" applyBorder="1" applyAlignment="1" applyProtection="1">
      <alignment vertical="center"/>
      <protection hidden="1"/>
    </xf>
    <xf numFmtId="165" fontId="27" fillId="6" borderId="32" xfId="3" applyNumberFormat="1" applyFont="1" applyFill="1" applyBorder="1" applyAlignment="1" applyProtection="1">
      <alignment horizontal="right" vertical="center"/>
      <protection hidden="1"/>
    </xf>
    <xf numFmtId="1" fontId="2" fillId="6" borderId="0" xfId="3" applyNumberFormat="1" applyFont="1" applyFill="1" applyBorder="1" applyAlignment="1" applyProtection="1">
      <alignment vertical="center"/>
      <protection hidden="1"/>
    </xf>
    <xf numFmtId="0" fontId="10" fillId="3" borderId="0" xfId="1" applyFont="1" applyFill="1" applyProtection="1">
      <protection hidden="1"/>
    </xf>
    <xf numFmtId="0" fontId="8" fillId="3" borderId="0" xfId="0" applyFont="1" applyFill="1" applyAlignment="1" applyProtection="1">
      <alignment horizontal="right"/>
      <protection hidden="1"/>
    </xf>
    <xf numFmtId="0" fontId="7" fillId="3" borderId="0" xfId="1" applyFont="1" applyFill="1" applyProtection="1">
      <protection hidden="1"/>
    </xf>
    <xf numFmtId="0" fontId="8" fillId="3" borderId="0" xfId="0" applyFont="1" applyFill="1" applyAlignment="1" applyProtection="1">
      <alignment vertical="top" wrapText="1"/>
      <protection hidden="1"/>
    </xf>
    <xf numFmtId="0" fontId="8" fillId="3" borderId="0" xfId="0" applyFont="1" applyFill="1" applyAlignment="1" applyProtection="1">
      <alignment horizontal="right" vertical="top"/>
      <protection hidden="1"/>
    </xf>
    <xf numFmtId="0" fontId="12" fillId="3" borderId="0" xfId="1" applyFont="1" applyFill="1" applyProtection="1">
      <protection hidden="1"/>
    </xf>
    <xf numFmtId="0" fontId="12" fillId="3" borderId="0" xfId="1" applyFont="1" applyFill="1" applyAlignment="1" applyProtection="1">
      <alignment vertical="center"/>
      <protection hidden="1"/>
    </xf>
    <xf numFmtId="0" fontId="9" fillId="3" borderId="0" xfId="1" applyFont="1" applyFill="1" applyProtection="1">
      <protection hidden="1"/>
    </xf>
    <xf numFmtId="0" fontId="39" fillId="3" borderId="0" xfId="0" applyFont="1" applyFill="1" applyAlignment="1" applyProtection="1">
      <alignment horizontal="right"/>
      <protection hidden="1"/>
    </xf>
    <xf numFmtId="0" fontId="2" fillId="5" borderId="0" xfId="1" applyFont="1" applyFill="1" applyProtection="1">
      <protection hidden="1"/>
    </xf>
    <xf numFmtId="0" fontId="2" fillId="3" borderId="0" xfId="1" quotePrefix="1" applyFont="1" applyFill="1" applyProtection="1">
      <protection hidden="1"/>
    </xf>
    <xf numFmtId="0" fontId="2" fillId="3" borderId="0" xfId="1" applyFont="1" applyFill="1" applyBorder="1" applyProtection="1">
      <protection hidden="1"/>
    </xf>
    <xf numFmtId="0" fontId="12" fillId="3" borderId="0" xfId="1" applyFont="1" applyFill="1" applyBorder="1" applyAlignment="1" applyProtection="1">
      <alignment horizontal="left"/>
      <protection hidden="1"/>
    </xf>
    <xf numFmtId="0" fontId="2" fillId="3" borderId="0" xfId="1" applyFont="1" applyFill="1" applyBorder="1" applyAlignment="1" applyProtection="1">
      <alignment vertical="center"/>
      <protection hidden="1"/>
    </xf>
    <xf numFmtId="0" fontId="26" fillId="3" borderId="0" xfId="1" applyFont="1" applyFill="1" applyBorder="1" applyProtection="1">
      <protection hidden="1"/>
    </xf>
    <xf numFmtId="0" fontId="2" fillId="3" borderId="0" xfId="1" applyFont="1" applyFill="1" applyBorder="1" applyAlignment="1" applyProtection="1">
      <alignment horizontal="center" vertical="center"/>
      <protection hidden="1"/>
    </xf>
    <xf numFmtId="0" fontId="2" fillId="3" borderId="0" xfId="1" quotePrefix="1" applyFont="1" applyFill="1" applyBorder="1" applyAlignment="1" applyProtection="1">
      <alignment horizontal="left" vertical="center"/>
      <protection hidden="1"/>
    </xf>
    <xf numFmtId="0" fontId="26" fillId="3" borderId="0" xfId="1" applyFont="1" applyFill="1" applyBorder="1" applyAlignment="1" applyProtection="1">
      <alignment horizontal="center" vertical="center"/>
      <protection hidden="1"/>
    </xf>
    <xf numFmtId="0" fontId="23" fillId="3" borderId="0" xfId="1" applyNumberFormat="1" applyFont="1" applyFill="1" applyBorder="1" applyAlignment="1" applyProtection="1">
      <alignment horizontal="center" vertical="center"/>
      <protection hidden="1"/>
    </xf>
    <xf numFmtId="0" fontId="2" fillId="3" borderId="0" xfId="1" applyFont="1" applyFill="1" applyBorder="1" applyAlignment="1" applyProtection="1">
      <alignment horizontal="left" vertical="center"/>
      <protection hidden="1"/>
    </xf>
    <xf numFmtId="0" fontId="21" fillId="3" borderId="0" xfId="1" applyFont="1" applyFill="1" applyBorder="1" applyProtection="1">
      <protection hidden="1"/>
    </xf>
    <xf numFmtId="0" fontId="22" fillId="3" borderId="0" xfId="1" applyFont="1" applyFill="1" applyBorder="1" applyProtection="1">
      <protection hidden="1"/>
    </xf>
    <xf numFmtId="0" fontId="12" fillId="3" borderId="0" xfId="1" applyFont="1" applyFill="1" applyBorder="1" applyAlignment="1" applyProtection="1">
      <protection hidden="1"/>
    </xf>
    <xf numFmtId="0" fontId="12" fillId="3" borderId="0" xfId="1" applyFont="1" applyFill="1" applyAlignment="1" applyProtection="1">
      <protection hidden="1"/>
    </xf>
    <xf numFmtId="0" fontId="2" fillId="3" borderId="0" xfId="1" quotePrefix="1" applyFont="1" applyFill="1" applyBorder="1" applyAlignment="1" applyProtection="1">
      <alignment vertical="center" wrapText="1"/>
      <protection hidden="1"/>
    </xf>
    <xf numFmtId="0" fontId="20" fillId="3" borderId="0" xfId="0" applyFont="1" applyFill="1" applyProtection="1">
      <protection hidden="1"/>
    </xf>
    <xf numFmtId="0" fontId="32" fillId="3" borderId="0" xfId="0" applyFont="1" applyFill="1" applyProtection="1">
      <protection hidden="1"/>
    </xf>
    <xf numFmtId="0" fontId="1" fillId="3" borderId="0" xfId="0" applyFont="1" applyFill="1" applyProtection="1">
      <protection hidden="1"/>
    </xf>
    <xf numFmtId="0" fontId="1" fillId="3" borderId="0" xfId="0" applyFont="1" applyFill="1" applyAlignment="1" applyProtection="1">
      <alignment vertical="top" wrapText="1"/>
      <protection hidden="1"/>
    </xf>
    <xf numFmtId="0" fontId="32" fillId="3" borderId="0" xfId="0" applyFont="1" applyFill="1" applyAlignment="1" applyProtection="1">
      <protection hidden="1"/>
    </xf>
    <xf numFmtId="0" fontId="20" fillId="3" borderId="0" xfId="0" applyFont="1" applyFill="1" applyAlignment="1" applyProtection="1">
      <protection hidden="1"/>
    </xf>
    <xf numFmtId="0" fontId="47" fillId="3" borderId="0" xfId="0" applyFont="1" applyFill="1" applyAlignment="1" applyProtection="1">
      <alignment vertical="center"/>
      <protection hidden="1"/>
    </xf>
    <xf numFmtId="0" fontId="47" fillId="3" borderId="0" xfId="0" applyFont="1" applyFill="1" applyAlignment="1" applyProtection="1">
      <alignment vertical="top" wrapText="1"/>
      <protection hidden="1"/>
    </xf>
    <xf numFmtId="0" fontId="47" fillId="3" borderId="0" xfId="0" applyFont="1" applyFill="1" applyAlignment="1" applyProtection="1">
      <alignment vertical="center" wrapText="1"/>
      <protection hidden="1"/>
    </xf>
    <xf numFmtId="0" fontId="47" fillId="3" borderId="0" xfId="0" applyFont="1" applyFill="1" applyAlignment="1" applyProtection="1">
      <alignment horizontal="left" vertical="center" wrapText="1"/>
      <protection hidden="1"/>
    </xf>
    <xf numFmtId="0" fontId="1" fillId="3" borderId="0" xfId="0" applyFont="1" applyFill="1" applyAlignment="1" applyProtection="1">
      <alignment horizontal="center" vertical="top" wrapText="1"/>
      <protection hidden="1"/>
    </xf>
    <xf numFmtId="0" fontId="12" fillId="3" borderId="0" xfId="1" applyFont="1" applyFill="1" applyBorder="1" applyAlignment="1" applyProtection="1">
      <alignment horizontal="left" vertical="center"/>
      <protection hidden="1"/>
    </xf>
    <xf numFmtId="0" fontId="2" fillId="3" borderId="0" xfId="1" applyFont="1" applyFill="1" applyBorder="1" applyAlignment="1" applyProtection="1">
      <alignment horizontal="left"/>
      <protection hidden="1"/>
    </xf>
    <xf numFmtId="0" fontId="27" fillId="3" borderId="0" xfId="1" applyFont="1" applyFill="1" applyBorder="1" applyAlignment="1" applyProtection="1">
      <alignment horizontal="left" vertical="center"/>
      <protection hidden="1"/>
    </xf>
    <xf numFmtId="0" fontId="11" fillId="3" borderId="0" xfId="2" applyFont="1" applyFill="1" applyBorder="1" applyAlignment="1" applyProtection="1">
      <alignment horizontal="center" vertical="center"/>
      <protection hidden="1"/>
    </xf>
    <xf numFmtId="0" fontId="16" fillId="3" borderId="0" xfId="1" applyFont="1" applyFill="1" applyProtection="1">
      <protection hidden="1"/>
    </xf>
    <xf numFmtId="0" fontId="17" fillId="3" borderId="0" xfId="2" applyFont="1" applyFill="1" applyProtection="1">
      <protection hidden="1"/>
    </xf>
    <xf numFmtId="0" fontId="18" fillId="3" borderId="0" xfId="1" applyFont="1" applyFill="1" applyProtection="1">
      <protection hidden="1"/>
    </xf>
    <xf numFmtId="0" fontId="19" fillId="3" borderId="0" xfId="0" applyFont="1" applyFill="1" applyAlignment="1" applyProtection="1">
      <alignment horizontal="right"/>
      <protection hidden="1"/>
    </xf>
    <xf numFmtId="0" fontId="14" fillId="3" borderId="0" xfId="1" applyFont="1" applyFill="1" applyProtection="1">
      <protection hidden="1"/>
    </xf>
    <xf numFmtId="0" fontId="5" fillId="5" borderId="0" xfId="2" applyFont="1" applyFill="1" applyAlignment="1" applyProtection="1">
      <alignment horizontal="center"/>
      <protection hidden="1"/>
    </xf>
    <xf numFmtId="0" fontId="24" fillId="3" borderId="0" xfId="2" applyFont="1" applyFill="1" applyProtection="1">
      <protection hidden="1"/>
    </xf>
    <xf numFmtId="0" fontId="15" fillId="3" borderId="0" xfId="1" applyFont="1" applyFill="1" applyAlignment="1" applyProtection="1">
      <alignment horizontal="center"/>
      <protection hidden="1"/>
    </xf>
    <xf numFmtId="0" fontId="13" fillId="3" borderId="0" xfId="2" applyFont="1" applyFill="1" applyProtection="1">
      <protection hidden="1"/>
    </xf>
    <xf numFmtId="0" fontId="2" fillId="3" borderId="0" xfId="1" applyFont="1" applyFill="1" applyBorder="1" applyAlignment="1" applyProtection="1">
      <alignment horizontal="left" vertical="center" wrapText="1"/>
      <protection hidden="1"/>
    </xf>
    <xf numFmtId="0" fontId="47" fillId="3" borderId="0" xfId="0" applyFont="1" applyFill="1" applyAlignment="1" applyProtection="1">
      <alignment horizontal="left" vertical="center" wrapText="1"/>
      <protection hidden="1"/>
    </xf>
    <xf numFmtId="0" fontId="2" fillId="3" borderId="0" xfId="1" applyFont="1" applyFill="1" applyBorder="1" applyAlignment="1" applyProtection="1">
      <alignment horizontal="center" vertical="center"/>
      <protection hidden="1"/>
    </xf>
    <xf numFmtId="0" fontId="27" fillId="3" borderId="0" xfId="1" applyFont="1" applyFill="1" applyBorder="1" applyAlignment="1" applyProtection="1">
      <alignment horizontal="left" vertical="center"/>
      <protection hidden="1"/>
    </xf>
    <xf numFmtId="164" fontId="27" fillId="3" borderId="0" xfId="3" applyNumberFormat="1" applyFont="1" applyFill="1" applyBorder="1" applyAlignment="1" applyProtection="1">
      <alignment horizontal="center" vertical="center"/>
      <protection hidden="1"/>
    </xf>
    <xf numFmtId="0" fontId="47" fillId="3" borderId="0" xfId="0" applyFont="1" applyFill="1" applyAlignment="1" applyProtection="1">
      <alignment horizontal="left" vertical="center"/>
      <protection hidden="1"/>
    </xf>
    <xf numFmtId="0" fontId="11" fillId="3" borderId="0" xfId="2" applyFont="1" applyFill="1" applyBorder="1" applyAlignment="1" applyProtection="1">
      <alignment horizontal="left" vertical="center"/>
      <protection hidden="1"/>
    </xf>
    <xf numFmtId="0" fontId="11" fillId="3" borderId="0" xfId="2" applyFont="1" applyFill="1" applyBorder="1" applyAlignment="1" applyProtection="1">
      <alignment horizontal="center" vertical="center"/>
      <protection hidden="1"/>
    </xf>
    <xf numFmtId="0" fontId="11" fillId="3" borderId="0" xfId="2" applyFont="1" applyFill="1" applyAlignment="1" applyProtection="1">
      <alignment horizontal="center" vertical="center"/>
      <protection hidden="1"/>
    </xf>
    <xf numFmtId="0" fontId="12" fillId="3" borderId="0" xfId="1" applyFont="1" applyFill="1" applyBorder="1" applyAlignment="1" applyProtection="1">
      <alignment horizontal="left"/>
      <protection hidden="1"/>
    </xf>
    <xf numFmtId="0" fontId="2" fillId="3" borderId="0" xfId="1" quotePrefix="1" applyFont="1" applyFill="1" applyBorder="1" applyAlignment="1" applyProtection="1">
      <alignment horizontal="left" vertical="center"/>
      <protection hidden="1"/>
    </xf>
    <xf numFmtId="0" fontId="2" fillId="3" borderId="0" xfId="1" applyFont="1" applyFill="1" applyBorder="1" applyAlignment="1" applyProtection="1">
      <alignment horizontal="left" vertical="center"/>
      <protection hidden="1"/>
    </xf>
    <xf numFmtId="0" fontId="12" fillId="3" borderId="0" xfId="1" applyFont="1" applyFill="1" applyBorder="1" applyAlignment="1" applyProtection="1">
      <alignment horizontal="left" vertical="center"/>
      <protection hidden="1"/>
    </xf>
    <xf numFmtId="164" fontId="2" fillId="3" borderId="0" xfId="3" applyNumberFormat="1" applyFont="1" applyFill="1" applyBorder="1" applyAlignment="1" applyProtection="1">
      <alignment horizontal="center" vertical="center"/>
      <protection hidden="1"/>
    </xf>
    <xf numFmtId="0" fontId="2" fillId="3" borderId="0" xfId="1" quotePrefix="1" applyFont="1" applyFill="1" applyBorder="1" applyAlignment="1" applyProtection="1">
      <alignment horizontal="left" wrapText="1"/>
      <protection hidden="1"/>
    </xf>
    <xf numFmtId="0" fontId="1" fillId="3" borderId="0" xfId="0" applyFont="1" applyFill="1" applyAlignment="1">
      <alignment horizontal="left" vertical="top"/>
    </xf>
    <xf numFmtId="0" fontId="1" fillId="3" borderId="0" xfId="0" applyFont="1" applyFill="1" applyAlignment="1">
      <alignment horizontal="left" vertical="top" wrapText="1"/>
    </xf>
    <xf numFmtId="0" fontId="0" fillId="3" borderId="0" xfId="0" applyFill="1" applyAlignment="1">
      <alignment horizontal="center"/>
    </xf>
    <xf numFmtId="0" fontId="25" fillId="6" borderId="0" xfId="2" applyFont="1" applyFill="1" applyAlignment="1" applyProtection="1">
      <alignment horizontal="left" vertical="top" wrapText="1"/>
      <protection hidden="1"/>
    </xf>
    <xf numFmtId="164" fontId="2" fillId="6" borderId="0" xfId="3" applyNumberFormat="1" applyFont="1" applyFill="1" applyAlignment="1" applyProtection="1">
      <alignment horizontal="center"/>
      <protection hidden="1"/>
    </xf>
    <xf numFmtId="164" fontId="27" fillId="6" borderId="32" xfId="3" applyNumberFormat="1" applyFont="1" applyFill="1" applyBorder="1" applyAlignment="1" applyProtection="1">
      <alignment horizontal="center" vertical="center"/>
      <protection hidden="1"/>
    </xf>
    <xf numFmtId="164" fontId="2" fillId="6" borderId="7" xfId="3" applyNumberFormat="1" applyFont="1" applyFill="1" applyBorder="1" applyAlignment="1" applyProtection="1">
      <alignment horizontal="center" vertical="center"/>
      <protection hidden="1"/>
    </xf>
    <xf numFmtId="0" fontId="2" fillId="6" borderId="0" xfId="1" quotePrefix="1" applyFont="1" applyFill="1" applyAlignment="1">
      <alignment horizontal="left" vertical="center"/>
    </xf>
    <xf numFmtId="0" fontId="2" fillId="6" borderId="2" xfId="1" quotePrefix="1" applyFont="1" applyFill="1" applyBorder="1" applyAlignment="1">
      <alignment horizontal="left" vertical="center"/>
    </xf>
    <xf numFmtId="0" fontId="2" fillId="6" borderId="0" xfId="1" applyFont="1" applyFill="1" applyBorder="1" applyAlignment="1">
      <alignment horizontal="left" vertical="center"/>
    </xf>
    <xf numFmtId="0" fontId="2" fillId="6" borderId="2" xfId="1" applyFont="1" applyFill="1" applyBorder="1" applyAlignment="1">
      <alignment horizontal="left" vertical="center"/>
    </xf>
    <xf numFmtId="0" fontId="26" fillId="6" borderId="0" xfId="1" applyFont="1" applyFill="1" applyAlignment="1">
      <alignment horizontal="left" vertical="center"/>
    </xf>
    <xf numFmtId="0" fontId="26" fillId="6" borderId="2" xfId="1" applyFont="1" applyFill="1" applyBorder="1" applyAlignment="1">
      <alignment horizontal="left" vertical="center"/>
    </xf>
    <xf numFmtId="0" fontId="2" fillId="6" borderId="0" xfId="1" applyFont="1" applyFill="1" applyAlignment="1">
      <alignment horizontal="left" vertical="center" wrapText="1"/>
    </xf>
    <xf numFmtId="0" fontId="2" fillId="6" borderId="11" xfId="1" applyFont="1" applyFill="1" applyBorder="1" applyAlignment="1">
      <alignment horizontal="left" vertical="center" wrapText="1"/>
    </xf>
    <xf numFmtId="0" fontId="2" fillId="2" borderId="9" xfId="3" applyNumberFormat="1" applyFont="1" applyFill="1" applyBorder="1" applyAlignment="1" applyProtection="1">
      <alignment horizontal="center" vertical="center"/>
      <protection locked="0"/>
    </xf>
    <xf numFmtId="0" fontId="2" fillId="2" borderId="34" xfId="3" applyNumberFormat="1" applyFont="1" applyFill="1" applyBorder="1" applyAlignment="1" applyProtection="1">
      <alignment horizontal="center" vertical="center"/>
      <protection locked="0"/>
    </xf>
    <xf numFmtId="0" fontId="2" fillId="2" borderId="10" xfId="3" applyNumberFormat="1" applyFont="1" applyFill="1" applyBorder="1" applyAlignment="1" applyProtection="1">
      <alignment horizontal="center" vertical="center"/>
      <protection locked="0"/>
    </xf>
    <xf numFmtId="0" fontId="2" fillId="6" borderId="0" xfId="1" applyFont="1" applyFill="1" applyAlignment="1">
      <alignment horizontal="left" vertical="center"/>
    </xf>
    <xf numFmtId="0" fontId="2" fillId="2" borderId="35" xfId="3" applyNumberFormat="1" applyFont="1" applyFill="1" applyBorder="1" applyAlignment="1" applyProtection="1">
      <alignment horizontal="center" vertical="center"/>
      <protection locked="0"/>
    </xf>
    <xf numFmtId="0" fontId="2" fillId="2" borderId="36" xfId="3" applyNumberFormat="1" applyFont="1" applyFill="1" applyBorder="1" applyAlignment="1" applyProtection="1">
      <alignment horizontal="center" vertical="center"/>
      <protection locked="0"/>
    </xf>
    <xf numFmtId="0" fontId="2" fillId="2" borderId="37" xfId="3" applyNumberFormat="1" applyFont="1" applyFill="1" applyBorder="1" applyAlignment="1" applyProtection="1">
      <alignment horizontal="center" vertical="center"/>
      <protection locked="0"/>
    </xf>
    <xf numFmtId="0" fontId="2" fillId="6" borderId="0" xfId="1" applyFont="1" applyFill="1" applyBorder="1" applyAlignment="1">
      <alignment horizontal="left" vertical="center" wrapText="1"/>
    </xf>
    <xf numFmtId="0" fontId="26" fillId="6" borderId="0" xfId="1" applyFont="1" applyFill="1" applyAlignment="1" applyProtection="1">
      <alignment horizontal="left" vertical="center"/>
    </xf>
    <xf numFmtId="0" fontId="26" fillId="6" borderId="2" xfId="1" applyFont="1" applyFill="1" applyBorder="1" applyAlignment="1" applyProtection="1">
      <alignment horizontal="left" vertical="center"/>
    </xf>
    <xf numFmtId="0" fontId="12" fillId="3" borderId="0" xfId="1" applyFont="1" applyFill="1" applyAlignment="1">
      <alignment horizontal="left" vertical="center"/>
    </xf>
    <xf numFmtId="0" fontId="11" fillId="3" borderId="0" xfId="2" applyFont="1" applyFill="1" applyBorder="1" applyAlignment="1">
      <alignment horizontal="left" vertical="center"/>
    </xf>
    <xf numFmtId="0" fontId="11" fillId="3" borderId="0" xfId="2" applyFont="1" applyFill="1" applyBorder="1" applyAlignment="1">
      <alignment horizontal="center" vertical="center"/>
    </xf>
    <xf numFmtId="0" fontId="12" fillId="3" borderId="0" xfId="1" applyFont="1" applyFill="1" applyAlignment="1">
      <alignment horizontal="left"/>
    </xf>
    <xf numFmtId="0" fontId="11" fillId="3" borderId="0" xfId="2" applyFont="1" applyFill="1" applyAlignment="1">
      <alignment horizontal="center" vertical="center"/>
    </xf>
    <xf numFmtId="164" fontId="2" fillId="2" borderId="1" xfId="3" applyNumberFormat="1" applyFont="1" applyFill="1" applyBorder="1" applyAlignment="1" applyProtection="1">
      <alignment horizontal="center" vertical="center"/>
      <protection locked="0"/>
    </xf>
    <xf numFmtId="0" fontId="12" fillId="3" borderId="0" xfId="1" applyFont="1" applyFill="1" applyAlignment="1" applyProtection="1">
      <alignment horizontal="left"/>
    </xf>
    <xf numFmtId="164" fontId="2" fillId="2" borderId="1" xfId="3" applyNumberFormat="1" applyFont="1" applyFill="1" applyBorder="1" applyAlignment="1" applyProtection="1">
      <alignment horizontal="right" vertical="center"/>
      <protection locked="0"/>
    </xf>
    <xf numFmtId="0" fontId="2" fillId="2" borderId="1" xfId="1" applyFont="1" applyFill="1" applyBorder="1" applyAlignment="1" applyProtection="1">
      <alignment horizontal="right" vertical="center"/>
      <protection locked="0"/>
    </xf>
    <xf numFmtId="0" fontId="2" fillId="6" borderId="0" xfId="1" applyFont="1" applyFill="1" applyAlignment="1" applyProtection="1">
      <alignment horizontal="left" vertical="center"/>
    </xf>
    <xf numFmtId="0" fontId="2" fillId="6" borderId="2" xfId="1" applyFont="1" applyFill="1" applyBorder="1" applyAlignment="1" applyProtection="1">
      <alignment horizontal="left" vertical="center"/>
    </xf>
    <xf numFmtId="0" fontId="2" fillId="6" borderId="0" xfId="1" quotePrefix="1" applyFont="1" applyFill="1" applyAlignment="1" applyProtection="1">
      <alignment horizontal="left" vertical="center"/>
    </xf>
    <xf numFmtId="0" fontId="26" fillId="6" borderId="0" xfId="1" applyFont="1" applyFill="1" applyBorder="1" applyAlignment="1">
      <alignment horizontal="left" vertical="center"/>
    </xf>
    <xf numFmtId="0" fontId="2" fillId="2" borderId="1" xfId="1" applyFont="1" applyFill="1" applyBorder="1" applyAlignment="1" applyProtection="1">
      <alignment horizontal="center" vertical="center"/>
      <protection locked="0"/>
    </xf>
    <xf numFmtId="164" fontId="2" fillId="2" borderId="1" xfId="3" applyNumberFormat="1" applyFont="1" applyFill="1" applyBorder="1" applyAlignment="1" applyProtection="1">
      <alignment horizontal="center" vertical="center" wrapText="1"/>
      <protection locked="0"/>
    </xf>
    <xf numFmtId="0" fontId="27" fillId="0" borderId="13" xfId="1" applyFont="1" applyBorder="1" applyAlignment="1">
      <alignment horizontal="center"/>
    </xf>
    <xf numFmtId="0" fontId="27" fillId="0" borderId="14" xfId="1" applyFont="1" applyBorder="1" applyAlignment="1">
      <alignment horizontal="center"/>
    </xf>
    <xf numFmtId="0" fontId="27" fillId="0" borderId="15" xfId="1" applyFont="1" applyBorder="1" applyAlignment="1">
      <alignment horizontal="center"/>
    </xf>
    <xf numFmtId="0" fontId="43" fillId="0" borderId="13" xfId="1" applyFont="1" applyBorder="1" applyAlignment="1">
      <alignment horizontal="center"/>
    </xf>
    <xf numFmtId="0" fontId="43" fillId="0" borderId="14" xfId="1" applyFont="1" applyBorder="1" applyAlignment="1">
      <alignment horizontal="center"/>
    </xf>
    <xf numFmtId="0" fontId="2" fillId="6" borderId="0" xfId="1" quotePrefix="1" applyFont="1" applyFill="1" applyBorder="1" applyAlignment="1" applyProtection="1">
      <alignment horizontal="left" vertical="center"/>
    </xf>
    <xf numFmtId="0" fontId="2" fillId="6" borderId="2" xfId="1" quotePrefix="1" applyFont="1" applyFill="1" applyBorder="1" applyAlignment="1" applyProtection="1">
      <alignment horizontal="left" vertical="center"/>
    </xf>
    <xf numFmtId="0" fontId="11" fillId="3" borderId="0" xfId="2" applyFont="1" applyFill="1" applyBorder="1" applyAlignment="1" applyProtection="1">
      <alignment horizontal="left" vertical="center"/>
    </xf>
    <xf numFmtId="0" fontId="11" fillId="3" borderId="0" xfId="2" applyFont="1" applyFill="1" applyBorder="1" applyAlignment="1" applyProtection="1">
      <alignment horizontal="center" vertical="center"/>
    </xf>
    <xf numFmtId="0" fontId="11" fillId="3" borderId="0" xfId="2" applyFont="1" applyFill="1" applyAlignment="1" applyProtection="1">
      <alignment horizontal="center" vertical="center"/>
    </xf>
    <xf numFmtId="164" fontId="2" fillId="2" borderId="9" xfId="6" applyNumberFormat="1" applyFont="1" applyFill="1" applyBorder="1" applyAlignment="1" applyProtection="1">
      <alignment horizontal="right" vertical="center"/>
      <protection locked="0"/>
    </xf>
    <xf numFmtId="164" fontId="2" fillId="2" borderId="10" xfId="6" applyNumberFormat="1" applyFont="1" applyFill="1" applyBorder="1" applyAlignment="1" applyProtection="1">
      <alignment horizontal="right" vertical="center"/>
      <protection locked="0"/>
    </xf>
    <xf numFmtId="0" fontId="2" fillId="3" borderId="0" xfId="1" applyFont="1" applyFill="1" applyAlignment="1" applyProtection="1">
      <alignment horizontal="center" vertical="center"/>
    </xf>
    <xf numFmtId="0" fontId="2" fillId="3" borderId="0" xfId="1" applyFont="1" applyFill="1" applyAlignment="1" applyProtection="1">
      <alignment horizontal="left" vertical="center" wrapText="1"/>
    </xf>
    <xf numFmtId="0" fontId="2" fillId="2" borderId="9" xfId="1" applyFont="1" applyFill="1" applyBorder="1" applyAlignment="1" applyProtection="1">
      <alignment horizontal="center" vertical="center"/>
      <protection locked="0"/>
    </xf>
    <xf numFmtId="0" fontId="2" fillId="2" borderId="10" xfId="1" applyFont="1" applyFill="1" applyBorder="1" applyAlignment="1" applyProtection="1">
      <alignment horizontal="center" vertical="center"/>
      <protection locked="0"/>
    </xf>
    <xf numFmtId="0" fontId="12" fillId="3" borderId="0" xfId="1" applyFont="1" applyFill="1" applyAlignment="1" applyProtection="1">
      <alignment horizontal="left" vertical="center"/>
    </xf>
    <xf numFmtId="0" fontId="2" fillId="2" borderId="22" xfId="1" applyFont="1" applyFill="1" applyBorder="1" applyAlignment="1" applyProtection="1">
      <alignment horizontal="center" vertical="center"/>
      <protection locked="0"/>
    </xf>
    <xf numFmtId="0" fontId="2" fillId="2" borderId="9" xfId="1" applyFont="1" applyFill="1" applyBorder="1" applyAlignment="1" applyProtection="1">
      <alignment horizontal="right" vertical="center"/>
      <protection locked="0"/>
    </xf>
    <xf numFmtId="0" fontId="2" fillId="2" borderId="10" xfId="1" applyFont="1" applyFill="1" applyBorder="1" applyAlignment="1" applyProtection="1">
      <alignment horizontal="right" vertical="center"/>
      <protection locked="0"/>
    </xf>
    <xf numFmtId="164" fontId="2" fillId="2" borderId="9" xfId="3" applyNumberFormat="1" applyFont="1" applyFill="1" applyBorder="1" applyAlignment="1" applyProtection="1">
      <alignment horizontal="right" vertical="center"/>
      <protection locked="0"/>
    </xf>
    <xf numFmtId="164" fontId="2" fillId="2" borderId="10" xfId="3" applyNumberFormat="1" applyFont="1" applyFill="1" applyBorder="1" applyAlignment="1" applyProtection="1">
      <alignment horizontal="right" vertical="center"/>
      <protection locked="0"/>
    </xf>
    <xf numFmtId="0" fontId="2" fillId="6" borderId="0" xfId="1" applyFont="1" applyFill="1" applyAlignment="1" applyProtection="1">
      <alignment horizontal="left" vertical="center" wrapText="1"/>
    </xf>
    <xf numFmtId="0" fontId="2" fillId="6" borderId="11" xfId="1" applyFont="1" applyFill="1" applyBorder="1" applyAlignment="1" applyProtection="1">
      <alignment horizontal="left" vertical="center" wrapText="1"/>
    </xf>
    <xf numFmtId="0" fontId="2" fillId="6" borderId="0" xfId="1" applyFont="1" applyFill="1" applyBorder="1" applyAlignment="1" applyProtection="1">
      <alignment horizontal="left" vertical="center"/>
    </xf>
    <xf numFmtId="164" fontId="2" fillId="2" borderId="9" xfId="1" applyNumberFormat="1" applyFont="1" applyFill="1" applyBorder="1" applyAlignment="1" applyProtection="1">
      <alignment horizontal="right" vertical="center"/>
      <protection locked="0"/>
    </xf>
    <xf numFmtId="0" fontId="2" fillId="6" borderId="0" xfId="1" quotePrefix="1" applyFont="1" applyFill="1" applyBorder="1" applyAlignment="1">
      <alignment horizontal="left" vertical="center"/>
    </xf>
    <xf numFmtId="0" fontId="29" fillId="6" borderId="0" xfId="1" applyFont="1" applyFill="1" applyAlignment="1">
      <alignment horizontal="left" vertical="center"/>
    </xf>
    <xf numFmtId="0" fontId="29" fillId="6" borderId="2" xfId="1" applyFont="1" applyFill="1" applyBorder="1" applyAlignment="1">
      <alignment horizontal="left" vertical="center"/>
    </xf>
    <xf numFmtId="0" fontId="2" fillId="6" borderId="11" xfId="1" applyFont="1" applyFill="1" applyBorder="1" applyAlignment="1">
      <alignment horizontal="left" vertical="center"/>
    </xf>
    <xf numFmtId="0" fontId="2" fillId="2" borderId="9"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6" borderId="0" xfId="1" applyFont="1" applyFill="1" applyAlignment="1">
      <alignment horizontal="center" vertical="center"/>
    </xf>
    <xf numFmtId="0" fontId="2" fillId="6" borderId="0" xfId="1" quotePrefix="1" applyFont="1" applyFill="1" applyAlignment="1">
      <alignment horizontal="left" vertical="center" wrapText="1"/>
    </xf>
    <xf numFmtId="164" fontId="2" fillId="2" borderId="9" xfId="3" applyNumberFormat="1" applyFont="1" applyFill="1" applyBorder="1" applyAlignment="1">
      <alignment horizontal="center" vertical="center"/>
    </xf>
    <xf numFmtId="164" fontId="2" fillId="2" borderId="10" xfId="3" applyNumberFormat="1" applyFont="1" applyFill="1" applyBorder="1" applyAlignment="1">
      <alignment horizontal="center" vertical="center"/>
    </xf>
    <xf numFmtId="0" fontId="2" fillId="6" borderId="0" xfId="1" quotePrefix="1" applyFont="1" applyFill="1" applyAlignment="1">
      <alignment horizontal="left" wrapText="1"/>
    </xf>
    <xf numFmtId="0" fontId="2" fillId="6" borderId="11" xfId="1" quotePrefix="1" applyFont="1" applyFill="1" applyBorder="1" applyAlignment="1">
      <alignment horizontal="left" vertical="center" wrapText="1"/>
    </xf>
    <xf numFmtId="0" fontId="37" fillId="6" borderId="3" xfId="1" applyFont="1" applyFill="1" applyBorder="1" applyAlignment="1">
      <alignment horizontal="center" vertical="center"/>
    </xf>
    <xf numFmtId="0" fontId="37" fillId="6" borderId="4" xfId="1" applyFont="1" applyFill="1" applyBorder="1" applyAlignment="1">
      <alignment horizontal="center" vertical="center"/>
    </xf>
    <xf numFmtId="0" fontId="37" fillId="6" borderId="6" xfId="1" applyFont="1" applyFill="1" applyBorder="1" applyAlignment="1">
      <alignment horizontal="center" vertical="center"/>
    </xf>
    <xf numFmtId="0" fontId="37" fillId="6" borderId="7" xfId="1" applyFont="1" applyFill="1" applyBorder="1" applyAlignment="1">
      <alignment horizontal="center" vertical="center"/>
    </xf>
    <xf numFmtId="164" fontId="27" fillId="6" borderId="4" xfId="3" applyNumberFormat="1" applyFont="1" applyFill="1" applyBorder="1" applyAlignment="1">
      <alignment horizontal="center" vertical="center"/>
    </xf>
    <xf numFmtId="164" fontId="27" fillId="6" borderId="7" xfId="3" applyNumberFormat="1" applyFont="1" applyFill="1" applyBorder="1" applyAlignment="1">
      <alignment horizontal="center" vertical="center"/>
    </xf>
    <xf numFmtId="0" fontId="37" fillId="6" borderId="5" xfId="1" applyFont="1" applyFill="1" applyBorder="1" applyAlignment="1">
      <alignment horizontal="center" vertical="center"/>
    </xf>
    <xf numFmtId="0" fontId="37" fillId="6" borderId="8" xfId="1" applyFont="1" applyFill="1" applyBorder="1" applyAlignment="1">
      <alignment horizontal="center" vertical="center"/>
    </xf>
    <xf numFmtId="49" fontId="33" fillId="3" borderId="0" xfId="2" applyNumberFormat="1" applyFont="1" applyFill="1" applyAlignment="1">
      <alignment horizontal="left"/>
    </xf>
    <xf numFmtId="49" fontId="34" fillId="3" borderId="0" xfId="2" applyNumberFormat="1" applyFont="1" applyFill="1" applyAlignment="1">
      <alignment horizontal="left"/>
    </xf>
  </cellXfs>
  <cellStyles count="7">
    <cellStyle name="Komma" xfId="3" builtinId="3"/>
    <cellStyle name="Komma 2" xfId="6"/>
    <cellStyle name="Link" xfId="2" builtinId="8"/>
    <cellStyle name="Normal" xfId="0" builtinId="0"/>
    <cellStyle name="Normal 2" xfId="1"/>
    <cellStyle name="Normal 2 9" xfId="5"/>
    <cellStyle name="Procent" xfId="4" builtinId="5"/>
  </cellStyles>
  <dxfs count="16">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16</xdr:col>
      <xdr:colOff>83516</xdr:colOff>
      <xdr:row>0</xdr:row>
      <xdr:rowOff>0</xdr:rowOff>
    </xdr:from>
    <xdr:to>
      <xdr:col>17</xdr:col>
      <xdr:colOff>273640</xdr:colOff>
      <xdr:row>2</xdr:row>
      <xdr:rowOff>269494</xdr:rowOff>
    </xdr:to>
    <xdr:pic>
      <xdr:nvPicPr>
        <xdr:cNvPr id="2" name="Picture 1" descr="Energistyrelsen søger en Kontorchef til energiadministrativt kraftcenter i  Esbjerg - Altinget - Alt om politik">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98891" y="0"/>
          <a:ext cx="1152149" cy="593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278574</xdr:colOff>
      <xdr:row>14</xdr:row>
      <xdr:rowOff>47625</xdr:rowOff>
    </xdr:from>
    <xdr:to>
      <xdr:col>12</xdr:col>
      <xdr:colOff>435031</xdr:colOff>
      <xdr:row>18</xdr:row>
      <xdr:rowOff>38376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74524" y="2343150"/>
          <a:ext cx="727957" cy="705126"/>
        </a:xfrm>
        <a:prstGeom prst="rect">
          <a:avLst/>
        </a:prstGeom>
      </xdr:spPr>
    </xdr:pic>
    <xdr:clientData/>
  </xdr:twoCellAnchor>
  <xdr:twoCellAnchor editAs="oneCell">
    <xdr:from>
      <xdr:col>4</xdr:col>
      <xdr:colOff>273878</xdr:colOff>
      <xdr:row>13</xdr:row>
      <xdr:rowOff>104776</xdr:rowOff>
    </xdr:from>
    <xdr:to>
      <xdr:col>5</xdr:col>
      <xdr:colOff>493191</xdr:colOff>
      <xdr:row>17</xdr:row>
      <xdr:rowOff>133628</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93178" y="2276476"/>
          <a:ext cx="733663" cy="70512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98425</xdr:colOff>
      <xdr:row>0</xdr:row>
      <xdr:rowOff>60614</xdr:rowOff>
    </xdr:from>
    <xdr:to>
      <xdr:col>6</xdr:col>
      <xdr:colOff>1009991</xdr:colOff>
      <xdr:row>2</xdr:row>
      <xdr:rowOff>162957</xdr:rowOff>
    </xdr:to>
    <xdr:pic>
      <xdr:nvPicPr>
        <xdr:cNvPr id="2" name="Picture 1" descr="Energistyrelsen søger en Kontorchef til energiadministrativt kraftcenter i  Esbjerg - Altinget - Alt om politik">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73993" y="60614"/>
          <a:ext cx="911566" cy="46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80341</xdr:colOff>
      <xdr:row>0</xdr:row>
      <xdr:rowOff>0</xdr:rowOff>
    </xdr:from>
    <xdr:to>
      <xdr:col>12</xdr:col>
      <xdr:colOff>485499</xdr:colOff>
      <xdr:row>2</xdr:row>
      <xdr:rowOff>256217</xdr:rowOff>
    </xdr:to>
    <xdr:pic>
      <xdr:nvPicPr>
        <xdr:cNvPr id="2" name="Picture 1" descr="Energistyrelsen søger en Kontorchef til energiadministrativt kraftcenter i  Esbjerg - Altinget - Alt om politik">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90841" y="0"/>
          <a:ext cx="1103658" cy="5832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80341</xdr:colOff>
      <xdr:row>0</xdr:row>
      <xdr:rowOff>0</xdr:rowOff>
    </xdr:from>
    <xdr:to>
      <xdr:col>12</xdr:col>
      <xdr:colOff>485499</xdr:colOff>
      <xdr:row>2</xdr:row>
      <xdr:rowOff>256217</xdr:rowOff>
    </xdr:to>
    <xdr:pic>
      <xdr:nvPicPr>
        <xdr:cNvPr id="7" name="Picture 6" descr="Energistyrelsen søger en Kontorchef til energiadministrativt kraftcenter i  Esbjerg - Altinget - Alt om politik">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90841" y="0"/>
          <a:ext cx="1103658" cy="5832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5</xdr:row>
      <xdr:rowOff>0</xdr:rowOff>
    </xdr:from>
    <xdr:to>
      <xdr:col>10</xdr:col>
      <xdr:colOff>533401</xdr:colOff>
      <xdr:row>21</xdr:row>
      <xdr:rowOff>180975</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657225" y="1028700"/>
          <a:ext cx="7839076" cy="3438525"/>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Dette beregningsark kan bruges til beregning af energibesparelser opnået ved implementering af standardløsninger for trykluftsprojekter.</a:t>
          </a:r>
        </a:p>
        <a:p>
          <a:endParaRPr lang="da-DK" sz="1100" baseline="0"/>
        </a:p>
        <a:p>
          <a:r>
            <a:rPr lang="da-DK" sz="1100" u="sng" baseline="0"/>
            <a:t>Sådan gør du:</a:t>
          </a:r>
        </a:p>
        <a:p>
          <a:endParaRPr lang="da-DK" sz="1100" baseline="0"/>
        </a:p>
        <a:p>
          <a:r>
            <a:rPr lang="da-DK" sz="1100" baseline="0"/>
            <a:t>1) Gå til fanebladet '</a:t>
          </a:r>
          <a:r>
            <a:rPr lang="da-DK" sz="1100" u="none" baseline="0">
              <a:solidFill>
                <a:sysClr val="windowText" lastClr="000000"/>
              </a:solidFill>
            </a:rPr>
            <a:t>Energisparetiltag'</a:t>
          </a:r>
        </a:p>
        <a:p>
          <a:endParaRPr lang="da-DK" sz="1100" baseline="0"/>
        </a:p>
        <a:p>
          <a:r>
            <a:rPr lang="da-DK" sz="1100" baseline="0"/>
            <a:t>2) Vælg de aktuelle energisparetiltag</a:t>
          </a:r>
        </a:p>
        <a:p>
          <a:endParaRPr lang="da-DK" sz="1100" baseline="0"/>
        </a:p>
        <a:p>
          <a:r>
            <a:rPr lang="da-DK" sz="1100" baseline="0"/>
            <a:t>3) Udfyld projektdata ved at indtaste/vælge data i celler markeret med gul </a:t>
          </a:r>
        </a:p>
        <a:p>
          <a:endParaRPr lang="da-DK" sz="1100" baseline="0"/>
        </a:p>
        <a:p>
          <a:r>
            <a:rPr lang="da-DK" sz="1100" baseline="0"/>
            <a:t>- Celler markeret med rød trekant indeholder hjælpetekst ved spørgsmål til til udfyldning af cellen</a:t>
          </a:r>
        </a:p>
        <a:p>
          <a:endParaRPr lang="da-DK" sz="1100" baseline="0"/>
        </a:p>
        <a:p>
          <a:r>
            <a:rPr lang="da-DK" sz="1100" baseline="0"/>
            <a:t>- Afhængigt af input vil projektet være omfattet af standardløsningen eller kræve en individuel beregning af energibesparelsen</a:t>
          </a:r>
        </a:p>
        <a:p>
          <a:endParaRPr lang="da-DK" sz="1100" baseline="0"/>
        </a:p>
        <a:p>
          <a:r>
            <a:rPr lang="da-DK" sz="1100" baseline="0"/>
            <a:t>4) Fanebladet 'Til ansøgning' indeholder de relevante informationer, der skal bruges til udfyldelse af Energistyrelsens </a:t>
          </a:r>
        </a:p>
        <a:p>
          <a:r>
            <a:rPr lang="da-DK" sz="1100" baseline="0"/>
            <a:t>    'Ansøgningsskema til Erhvervspuljen'</a:t>
          </a:r>
        </a:p>
        <a:p>
          <a:endParaRPr lang="da-DK" sz="1100" baseline="0"/>
        </a:p>
        <a:p>
          <a:endParaRPr lang="da-DK" sz="1100" baseline="0"/>
        </a:p>
        <a:p>
          <a:endParaRPr lang="da-DK" sz="1100" baseline="0">
            <a:solidFill>
              <a:srgbClr val="FF0000"/>
            </a:solidFill>
          </a:endParaRPr>
        </a:p>
        <a:p>
          <a:endParaRPr lang="da-DK" sz="1100"/>
        </a:p>
      </xdr:txBody>
    </xdr:sp>
    <xdr:clientData/>
  </xdr:twoCellAnchor>
  <xdr:twoCellAnchor>
    <xdr:from>
      <xdr:col>5</xdr:col>
      <xdr:colOff>1120775</xdr:colOff>
      <xdr:row>13</xdr:row>
      <xdr:rowOff>19050</xdr:rowOff>
    </xdr:from>
    <xdr:to>
      <xdr:col>6</xdr:col>
      <xdr:colOff>320675</xdr:colOff>
      <xdr:row>14</xdr:row>
      <xdr:rowOff>25400</xdr:rowOff>
    </xdr:to>
    <xdr:sp macro="" textlink="">
      <xdr:nvSpPr>
        <xdr:cNvPr id="5" name="Rectangle 4">
          <a:extLst>
            <a:ext uri="{FF2B5EF4-FFF2-40B4-BE49-F238E27FC236}">
              <a16:creationId xmlns:a16="http://schemas.microsoft.com/office/drawing/2014/main" id="{00000000-0008-0000-0100-000005000000}"/>
            </a:ext>
          </a:extLst>
        </xdr:cNvPr>
        <xdr:cNvSpPr/>
      </xdr:nvSpPr>
      <xdr:spPr>
        <a:xfrm>
          <a:off x="5054600" y="2581275"/>
          <a:ext cx="419100" cy="187325"/>
        </a:xfrm>
        <a:prstGeom prst="rect">
          <a:avLst/>
        </a:prstGeom>
        <a:solidFill>
          <a:srgbClr val="FFFF00"/>
        </a:solidFill>
        <a:ln>
          <a:solidFill>
            <a:sysClr val="windowText" lastClr="00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da-DK" sz="1100"/>
        </a:p>
      </xdr:txBody>
    </xdr:sp>
    <xdr:clientData/>
  </xdr:twoCellAnchor>
  <xdr:twoCellAnchor editAs="oneCell">
    <xdr:from>
      <xdr:col>7</xdr:col>
      <xdr:colOff>561975</xdr:colOff>
      <xdr:row>15</xdr:row>
      <xdr:rowOff>25400</xdr:rowOff>
    </xdr:from>
    <xdr:to>
      <xdr:col>8</xdr:col>
      <xdr:colOff>504750</xdr:colOff>
      <xdr:row>16</xdr:row>
      <xdr:rowOff>19027</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2"/>
        <a:stretch>
          <a:fillRect/>
        </a:stretch>
      </xdr:blipFill>
      <xdr:spPr>
        <a:xfrm>
          <a:off x="6372225" y="2949575"/>
          <a:ext cx="600000" cy="174602"/>
        </a:xfrm>
        <a:prstGeom prst="rect">
          <a:avLst/>
        </a:prstGeom>
        <a:ln>
          <a:solidFill>
            <a:sysClr val="windowText" lastClr="000000"/>
          </a:solidFill>
        </a:ln>
      </xdr:spPr>
    </xdr:pic>
    <xdr:clientData/>
  </xdr:twoCellAnchor>
  <xdr:twoCellAnchor>
    <xdr:from>
      <xdr:col>1</xdr:col>
      <xdr:colOff>9525</xdr:colOff>
      <xdr:row>21</xdr:row>
      <xdr:rowOff>219075</xdr:rowOff>
    </xdr:from>
    <xdr:to>
      <xdr:col>10</xdr:col>
      <xdr:colOff>542926</xdr:colOff>
      <xdr:row>27</xdr:row>
      <xdr:rowOff>38100</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666750" y="4505325"/>
          <a:ext cx="7839076" cy="1362075"/>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u="sng"/>
            <a:t>Ved samtidig</a:t>
          </a:r>
          <a:r>
            <a:rPr lang="da-DK" sz="1100" u="sng" baseline="0"/>
            <a:t> ansøgning om flere tiltag.</a:t>
          </a:r>
        </a:p>
        <a:p>
          <a:r>
            <a:rPr lang="da-DK" sz="1100" u="none" baseline="0"/>
            <a:t>Der</a:t>
          </a:r>
          <a:endParaRPr lang="da-DK" sz="1100" u="none"/>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83516</xdr:colOff>
      <xdr:row>0</xdr:row>
      <xdr:rowOff>0</xdr:rowOff>
    </xdr:from>
    <xdr:to>
      <xdr:col>14</xdr:col>
      <xdr:colOff>540340</xdr:colOff>
      <xdr:row>2</xdr:row>
      <xdr:rowOff>269494</xdr:rowOff>
    </xdr:to>
    <xdr:pic>
      <xdr:nvPicPr>
        <xdr:cNvPr id="3" name="Picture 2" descr="Energistyrelsen søger en Kontorchef til energiadministrativt kraftcenter i  Esbjerg - Altinget - Alt om politik">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84566" y="0"/>
          <a:ext cx="1190249" cy="593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83516</xdr:colOff>
      <xdr:row>0</xdr:row>
      <xdr:rowOff>0</xdr:rowOff>
    </xdr:from>
    <xdr:to>
      <xdr:col>16</xdr:col>
      <xdr:colOff>273640</xdr:colOff>
      <xdr:row>2</xdr:row>
      <xdr:rowOff>267763</xdr:rowOff>
    </xdr:to>
    <xdr:pic>
      <xdr:nvPicPr>
        <xdr:cNvPr id="2" name="Picture 1" descr="Energistyrelsen søger en Kontorchef til energiadministrativt kraftcenter i  Esbjerg - Altinget - Alt om politik">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56857" y="0"/>
          <a:ext cx="1154458" cy="5968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57150</xdr:colOff>
      <xdr:row>12</xdr:row>
      <xdr:rowOff>43295</xdr:rowOff>
    </xdr:from>
    <xdr:to>
      <xdr:col>16</xdr:col>
      <xdr:colOff>129887</xdr:colOff>
      <xdr:row>38</xdr:row>
      <xdr:rowOff>9525</xdr:rowOff>
    </xdr:to>
    <xdr:sp macro="" textlink="">
      <xdr:nvSpPr>
        <xdr:cNvPr id="6" name="TextBox 3">
          <a:extLst>
            <a:ext uri="{FF2B5EF4-FFF2-40B4-BE49-F238E27FC236}">
              <a16:creationId xmlns:a16="http://schemas.microsoft.com/office/drawing/2014/main" id="{00000000-0008-0000-0300-000006000000}"/>
            </a:ext>
          </a:extLst>
        </xdr:cNvPr>
        <xdr:cNvSpPr txBox="1"/>
      </xdr:nvSpPr>
      <xdr:spPr>
        <a:xfrm>
          <a:off x="5314950" y="2167370"/>
          <a:ext cx="3682712" cy="5585980"/>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Før-situationen:</a:t>
          </a:r>
          <a:endParaRPr lang="en-US" sz="1100">
            <a:solidFill>
              <a:schemeClr val="dk1"/>
            </a:solidFill>
            <a:effectLst/>
            <a:latin typeface="+mn-lt"/>
            <a:ea typeface="+mn-ea"/>
            <a:cs typeface="+mn-cs"/>
          </a:endParaRPr>
        </a:p>
        <a:p>
          <a:pPr lvl="0"/>
          <a:r>
            <a:rPr lang="da-DK" sz="1100">
              <a:solidFill>
                <a:schemeClr val="dk1"/>
              </a:solidFill>
              <a:effectLst/>
              <a:latin typeface="+mn-lt"/>
              <a:ea typeface="+mn-ea"/>
              <a:cs typeface="+mn-cs"/>
            </a:rPr>
            <a:t>1.</a:t>
          </a:r>
          <a:r>
            <a:rPr lang="da-DK" sz="1100" baseline="0">
              <a:solidFill>
                <a:schemeClr val="dk1"/>
              </a:solidFill>
              <a:effectLst/>
              <a:latin typeface="+mn-lt"/>
              <a:ea typeface="+mn-ea"/>
              <a:cs typeface="+mn-cs"/>
            </a:rPr>
            <a:t> </a:t>
          </a:r>
          <a:r>
            <a:rPr lang="da-DK" sz="1100">
              <a:solidFill>
                <a:schemeClr val="dk1"/>
              </a:solidFill>
              <a:effectLst/>
              <a:latin typeface="+mn-lt"/>
              <a:ea typeface="+mn-ea"/>
              <a:cs typeface="+mn-cs"/>
            </a:rPr>
            <a:t>Eksisterende kompressors mærkeeffekter</a:t>
          </a:r>
          <a:endParaRPr lang="en-US" sz="1100">
            <a:solidFill>
              <a:schemeClr val="dk1"/>
            </a:solidFill>
            <a:effectLst/>
            <a:latin typeface="+mn-lt"/>
            <a:ea typeface="+mn-ea"/>
            <a:cs typeface="+mn-cs"/>
          </a:endParaRPr>
        </a:p>
        <a:p>
          <a:pPr lvl="0"/>
          <a:r>
            <a:rPr lang="da-DK" sz="1100">
              <a:solidFill>
                <a:schemeClr val="dk1"/>
              </a:solidFill>
              <a:effectLst/>
              <a:latin typeface="+mn-lt"/>
              <a:ea typeface="+mn-ea"/>
              <a:cs typeface="+mn-cs"/>
            </a:rPr>
            <a:t>2. Kompressorstyring</a:t>
          </a:r>
          <a:endParaRPr lang="en-US" sz="1100">
            <a:solidFill>
              <a:schemeClr val="dk1"/>
            </a:solidFill>
            <a:effectLst/>
            <a:latin typeface="+mn-lt"/>
            <a:ea typeface="+mn-ea"/>
            <a:cs typeface="+mn-cs"/>
          </a:endParaRPr>
        </a:p>
        <a:p>
          <a:pPr lvl="0"/>
          <a:r>
            <a:rPr lang="da-DK" sz="1100">
              <a:solidFill>
                <a:schemeClr val="dk1"/>
              </a:solidFill>
              <a:effectLst/>
              <a:latin typeface="+mn-lt"/>
              <a:ea typeface="+mn-ea"/>
              <a:cs typeface="+mn-cs"/>
            </a:rPr>
            <a:t>3.</a:t>
          </a:r>
          <a:r>
            <a:rPr lang="da-DK" sz="1100" baseline="0">
              <a:solidFill>
                <a:schemeClr val="dk1"/>
              </a:solidFill>
              <a:effectLst/>
              <a:latin typeface="+mn-lt"/>
              <a:ea typeface="+mn-ea"/>
              <a:cs typeface="+mn-cs"/>
            </a:rPr>
            <a:t> T</a:t>
          </a:r>
          <a:r>
            <a:rPr lang="da-DK" sz="1100">
              <a:solidFill>
                <a:schemeClr val="dk1"/>
              </a:solidFill>
              <a:effectLst/>
              <a:latin typeface="+mn-lt"/>
              <a:ea typeface="+mn-ea"/>
              <a:cs typeface="+mn-cs"/>
            </a:rPr>
            <a:t>rykket i systemet i før-situationen.</a:t>
          </a:r>
          <a:endParaRPr lang="en-US" sz="1100">
            <a:solidFill>
              <a:schemeClr val="dk1"/>
            </a:solidFill>
            <a:effectLst/>
            <a:latin typeface="+mn-lt"/>
            <a:ea typeface="+mn-ea"/>
            <a:cs typeface="+mn-cs"/>
          </a:endParaRPr>
        </a:p>
        <a:p>
          <a:pPr lvl="0"/>
          <a:r>
            <a:rPr lang="da-DK" sz="1100">
              <a:solidFill>
                <a:schemeClr val="dk1"/>
              </a:solidFill>
              <a:effectLst/>
              <a:latin typeface="+mn-lt"/>
              <a:ea typeface="+mn-ea"/>
              <a:cs typeface="+mn-cs"/>
            </a:rPr>
            <a:t>4. </a:t>
          </a:r>
          <a:r>
            <a:rPr lang="da-DK" sz="1100" baseline="0">
              <a:solidFill>
                <a:schemeClr val="dk1"/>
              </a:solidFill>
              <a:effectLst/>
              <a:latin typeface="+mn-lt"/>
              <a:ea typeface="+mn-ea"/>
              <a:cs typeface="+mn-cs"/>
            </a:rPr>
            <a:t>T</a:t>
          </a:r>
          <a:r>
            <a:rPr lang="da-DK" sz="1100">
              <a:solidFill>
                <a:schemeClr val="dk1"/>
              </a:solidFill>
              <a:effectLst/>
              <a:latin typeface="+mn-lt"/>
              <a:ea typeface="+mn-ea"/>
              <a:cs typeface="+mn-cs"/>
            </a:rPr>
            <a:t>imer i måleperioden</a:t>
          </a:r>
          <a:endParaRPr lang="en-US" sz="1100">
            <a:solidFill>
              <a:schemeClr val="dk1"/>
            </a:solidFill>
            <a:effectLst/>
            <a:latin typeface="+mn-lt"/>
            <a:ea typeface="+mn-ea"/>
            <a:cs typeface="+mn-cs"/>
          </a:endParaRPr>
        </a:p>
        <a:p>
          <a:pPr lvl="0"/>
          <a:r>
            <a:rPr lang="da-DK" sz="1100">
              <a:solidFill>
                <a:schemeClr val="dk1"/>
              </a:solidFill>
              <a:effectLst/>
              <a:latin typeface="+mn-lt"/>
              <a:ea typeface="+mn-ea"/>
              <a:cs typeface="+mn-cs"/>
            </a:rPr>
            <a:t>5. </a:t>
          </a:r>
          <a:r>
            <a:rPr lang="da-DK" sz="1100" baseline="0">
              <a:solidFill>
                <a:schemeClr val="dk1"/>
              </a:solidFill>
              <a:effectLst/>
              <a:latin typeface="+mn-lt"/>
              <a:ea typeface="+mn-ea"/>
              <a:cs typeface="+mn-cs"/>
            </a:rPr>
            <a:t>M</a:t>
          </a:r>
          <a:r>
            <a:rPr lang="da-DK" sz="1100">
              <a:solidFill>
                <a:schemeClr val="dk1"/>
              </a:solidFill>
              <a:effectLst/>
              <a:latin typeface="+mn-lt"/>
              <a:ea typeface="+mn-ea"/>
              <a:cs typeface="+mn-cs"/>
            </a:rPr>
            <a:t>ålt effektforbrug i måleperioden for kompressoren. (Relevant hvis det er valgt, eller det er frekvensstyring).</a:t>
          </a:r>
          <a:endParaRPr lang="en-US" sz="1100">
            <a:solidFill>
              <a:schemeClr val="dk1"/>
            </a:solidFill>
            <a:effectLst/>
            <a:latin typeface="+mn-lt"/>
            <a:ea typeface="+mn-ea"/>
            <a:cs typeface="+mn-cs"/>
          </a:endParaRPr>
        </a:p>
        <a:p>
          <a:pPr lvl="0"/>
          <a:r>
            <a:rPr lang="da-DK" sz="1100">
              <a:solidFill>
                <a:schemeClr val="dk1"/>
              </a:solidFill>
              <a:effectLst/>
              <a:latin typeface="+mn-lt"/>
              <a:ea typeface="+mn-ea"/>
              <a:cs typeface="+mn-cs"/>
            </a:rPr>
            <a:t>6. </a:t>
          </a:r>
          <a:r>
            <a:rPr lang="da-DK" sz="1100" baseline="0">
              <a:solidFill>
                <a:schemeClr val="dk1"/>
              </a:solidFill>
              <a:effectLst/>
              <a:latin typeface="+mn-lt"/>
              <a:ea typeface="+mn-ea"/>
              <a:cs typeface="+mn-cs"/>
            </a:rPr>
            <a:t>Lasttimer </a:t>
          </a:r>
          <a:r>
            <a:rPr lang="da-DK" sz="1100">
              <a:solidFill>
                <a:schemeClr val="dk1"/>
              </a:solidFill>
              <a:effectLst/>
              <a:latin typeface="+mn-lt"/>
              <a:ea typeface="+mn-ea"/>
              <a:cs typeface="+mn-cs"/>
            </a:rPr>
            <a:t>i måleperioden (Relevant</a:t>
          </a:r>
          <a:r>
            <a:rPr lang="da-DK" sz="1100" baseline="0">
              <a:solidFill>
                <a:schemeClr val="dk1"/>
              </a:solidFill>
              <a:effectLst/>
              <a:latin typeface="+mn-lt"/>
              <a:ea typeface="+mn-ea"/>
              <a:cs typeface="+mn-cs"/>
            </a:rPr>
            <a:t> for</a:t>
          </a:r>
          <a:r>
            <a:rPr lang="da-DK" sz="1100">
              <a:solidFill>
                <a:schemeClr val="dk1"/>
              </a:solidFill>
              <a:effectLst/>
              <a:latin typeface="+mn-lt"/>
              <a:ea typeface="+mn-ea"/>
              <a:cs typeface="+mn-cs"/>
            </a:rPr>
            <a:t> start/stop og last/aflast)</a:t>
          </a:r>
          <a:endParaRPr lang="en-US" sz="1100">
            <a:solidFill>
              <a:schemeClr val="dk1"/>
            </a:solidFill>
            <a:effectLst/>
            <a:latin typeface="+mn-lt"/>
            <a:ea typeface="+mn-ea"/>
            <a:cs typeface="+mn-cs"/>
          </a:endParaRPr>
        </a:p>
        <a:p>
          <a:pPr lvl="0"/>
          <a:r>
            <a:rPr lang="da-DK" sz="1100">
              <a:solidFill>
                <a:schemeClr val="dk1"/>
              </a:solidFill>
              <a:effectLst/>
              <a:latin typeface="+mn-lt"/>
              <a:ea typeface="+mn-ea"/>
              <a:cs typeface="+mn-cs"/>
            </a:rPr>
            <a:t>7. Lasttimer og aflasttimer i måleperioden (Last/aflast styring)</a:t>
          </a:r>
          <a:endParaRPr lang="en-US" sz="1100">
            <a:solidFill>
              <a:schemeClr val="dk1"/>
            </a:solidFill>
            <a:effectLst/>
            <a:latin typeface="+mn-lt"/>
            <a:ea typeface="+mn-ea"/>
            <a:cs typeface="+mn-cs"/>
          </a:endParaRPr>
        </a:p>
        <a:p>
          <a:pPr lvl="0"/>
          <a:r>
            <a:rPr lang="da-DK" sz="1100">
              <a:solidFill>
                <a:schemeClr val="dk1"/>
              </a:solidFill>
              <a:effectLst/>
              <a:latin typeface="+mn-lt"/>
              <a:ea typeface="+mn-ea"/>
              <a:cs typeface="+mn-cs"/>
            </a:rPr>
            <a:t>8. Effektforbrug i måleperioden (Påkrævet for frekvensstyring)</a:t>
          </a:r>
          <a:endParaRPr lang="en-US" sz="1100">
            <a:solidFill>
              <a:schemeClr val="dk1"/>
            </a:solidFill>
            <a:effectLst/>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lang="da-DK" sz="1100">
            <a:solidFill>
              <a:sysClr val="windowText" lastClr="000000"/>
            </a:solidFill>
            <a:effectLst/>
          </a:endParaRPr>
        </a:p>
        <a:p>
          <a:r>
            <a:rPr lang="da-DK" sz="1100" b="1">
              <a:solidFill>
                <a:schemeClr val="dk1"/>
              </a:solidFill>
              <a:effectLst/>
              <a:latin typeface="+mn-lt"/>
              <a:ea typeface="+mn-ea"/>
              <a:cs typeface="+mn-cs"/>
            </a:rPr>
            <a:t>Efter-situationen:</a:t>
          </a:r>
          <a:endParaRPr lang="en-US" sz="1100">
            <a:solidFill>
              <a:schemeClr val="dk1"/>
            </a:solidFill>
            <a:effectLst/>
            <a:latin typeface="+mn-lt"/>
            <a:ea typeface="+mn-ea"/>
            <a:cs typeface="+mn-cs"/>
          </a:endParaRPr>
        </a:p>
        <a:p>
          <a:r>
            <a:rPr lang="da-DK" sz="1100">
              <a:solidFill>
                <a:schemeClr val="dk1"/>
              </a:solidFill>
              <a:effectLst/>
              <a:latin typeface="+mn-lt"/>
              <a:ea typeface="+mn-ea"/>
              <a:cs typeface="+mn-cs"/>
            </a:rPr>
            <a:t>1. Der skal i forbindelse med fase 2 ansøgningen foreligge dokumentation eller redegørelse for forventet tryk i systemet i efter-situationen.</a:t>
          </a:r>
          <a:endParaRPr lang="da-DK">
            <a:effectLst/>
          </a:endParaRPr>
        </a:p>
        <a:p>
          <a:r>
            <a:rPr lang="da-DK" sz="1100">
              <a:solidFill>
                <a:schemeClr val="dk1"/>
              </a:solidFill>
              <a:effectLst/>
              <a:latin typeface="+mn-lt"/>
              <a:ea typeface="+mn-ea"/>
              <a:cs typeface="+mn-cs"/>
            </a:rPr>
            <a:t>2. Der skal i forbindelse med fase 2 ansøgningen foreligge dokumentation eller redegørelse for at forventet projekttiltag reducerer trykket.</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3. Der skal i forbindelse med fase 2 ansøgningen foreligge dokumentation eller redegørelse for, at tryk-setpunktet i efter-situationen ikke påvirker produktionsmængden.</a:t>
          </a:r>
        </a:p>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chemeClr val="dk1"/>
              </a:solidFill>
              <a:effectLst/>
              <a:latin typeface="+mn-lt"/>
              <a:ea typeface="+mn-ea"/>
              <a:cs typeface="+mn-cs"/>
            </a:rPr>
            <a:t/>
          </a:r>
          <a:br>
            <a:rPr lang="da-DK" sz="1100">
              <a:solidFill>
                <a:schemeClr val="dk1"/>
              </a:solidFill>
              <a:effectLst/>
              <a:latin typeface="+mn-lt"/>
              <a:ea typeface="+mn-ea"/>
              <a:cs typeface="+mn-cs"/>
            </a:rPr>
          </a:br>
          <a:r>
            <a:rPr lang="da-DK" sz="1100" b="1">
              <a:solidFill>
                <a:schemeClr val="dk1"/>
              </a:solidFill>
              <a:effectLst/>
              <a:latin typeface="+mn-lt"/>
              <a:ea typeface="+mn-ea"/>
              <a:cs typeface="+mn-cs"/>
            </a:rPr>
            <a:t>Uddybelse</a:t>
          </a:r>
          <a:r>
            <a:rPr lang="da-DK" sz="1100" b="1" baseline="0">
              <a:solidFill>
                <a:schemeClr val="dk1"/>
              </a:solidFill>
              <a:effectLst/>
              <a:latin typeface="+mn-lt"/>
              <a:ea typeface="+mn-ea"/>
              <a:cs typeface="+mn-cs"/>
            </a:rPr>
            <a:t> af dokumentationskrav kan findes i "</a:t>
          </a:r>
          <a:r>
            <a:rPr lang="da-DK" sz="1100" b="1" i="1" baseline="0">
              <a:solidFill>
                <a:schemeClr val="dk1"/>
              </a:solidFill>
              <a:effectLst/>
              <a:latin typeface="+mn-lt"/>
              <a:ea typeface="+mn-ea"/>
              <a:cs typeface="+mn-cs"/>
            </a:rPr>
            <a:t>Vejledning til standardløsning for trykluft</a:t>
          </a:r>
          <a:r>
            <a:rPr lang="da-DK" sz="1100" b="1" baseline="0">
              <a:solidFill>
                <a:schemeClr val="dk1"/>
              </a:solidFill>
              <a:effectLst/>
              <a:latin typeface="+mn-lt"/>
              <a:ea typeface="+mn-ea"/>
              <a:cs typeface="+mn-cs"/>
            </a:rPr>
            <a:t>"</a:t>
          </a:r>
          <a:endParaRPr lang="da-DK" sz="1100">
            <a:solidFill>
              <a:schemeClr val="dk1"/>
            </a:solidFill>
            <a:effectLst/>
            <a:latin typeface="+mn-lt"/>
            <a:ea typeface="+mn-ea"/>
            <a:cs typeface="+mn-cs"/>
          </a:endParaRPr>
        </a:p>
        <a:p>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Der gøres opmærksom på, at de generelle dokumentationskrav for ansøgningen også skal være opfyldt. Disse findes i ”</a:t>
          </a:r>
          <a:r>
            <a:rPr lang="da-DK" sz="1100" i="1">
              <a:solidFill>
                <a:schemeClr val="dk1"/>
              </a:solidFill>
              <a:effectLst/>
              <a:latin typeface="+mn-lt"/>
              <a:ea typeface="+mn-ea"/>
              <a:cs typeface="+mn-cs"/>
            </a:rPr>
            <a:t>Vejledning til ansøgning om tilskud til energieffektivisering i erhverv</a:t>
          </a:r>
          <a:r>
            <a:rPr lang="da-DK" sz="1100">
              <a:solidFill>
                <a:schemeClr val="dk1"/>
              </a:solidFill>
              <a:effectLst/>
              <a:latin typeface="+mn-lt"/>
              <a:ea typeface="+mn-ea"/>
              <a:cs typeface="+mn-cs"/>
            </a:rPr>
            <a:t>”.</a:t>
          </a:r>
          <a:endParaRPr lang="en-US" sz="1100">
            <a:solidFill>
              <a:schemeClr val="dk1"/>
            </a:solidFill>
            <a:effectLst/>
            <a:latin typeface="+mn-lt"/>
            <a:ea typeface="+mn-ea"/>
            <a:cs typeface="+mn-cs"/>
          </a:endParaRPr>
        </a:p>
        <a:p>
          <a:r>
            <a:rPr lang="da-DK" sz="1100">
              <a:solidFill>
                <a:schemeClr val="dk1"/>
              </a:solidFill>
              <a:effectLst/>
              <a:latin typeface="+mn-lt"/>
              <a:ea typeface="+mn-ea"/>
              <a:cs typeface="+mn-cs"/>
            </a:rPr>
            <a:t>Standardløsningen i Excel-format samt de pågældende dokumentationskrav skal vedhæftes i fase 2 ansøgningen. </a:t>
          </a:r>
          <a:endParaRPr lang="en-US" sz="1100">
            <a:solidFill>
              <a:schemeClr val="dk1"/>
            </a:solidFill>
            <a:effectLst/>
            <a:latin typeface="+mn-lt"/>
            <a:ea typeface="+mn-ea"/>
            <a:cs typeface="+mn-cs"/>
          </a:endParaRPr>
        </a:p>
        <a:p>
          <a:pPr marL="228600" indent="-228600">
            <a:buFont typeface="+mj-lt"/>
            <a:buAutoNum type="arabicPeriod"/>
          </a:pPr>
          <a:endParaRPr lang="da-DK"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83516</xdr:colOff>
      <xdr:row>0</xdr:row>
      <xdr:rowOff>6351</xdr:rowOff>
    </xdr:from>
    <xdr:to>
      <xdr:col>15</xdr:col>
      <xdr:colOff>283165</xdr:colOff>
      <xdr:row>2</xdr:row>
      <xdr:rowOff>274787</xdr:rowOff>
    </xdr:to>
    <xdr:pic>
      <xdr:nvPicPr>
        <xdr:cNvPr id="2" name="Picture 1" descr="Energistyrelsen søger en Kontorchef til energiadministrativt kraftcenter i  Esbjerg - Altinget - Alt om politik">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72433" y="6351"/>
          <a:ext cx="1162732" cy="5891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152400</xdr:colOff>
      <xdr:row>13</xdr:row>
      <xdr:rowOff>51953</xdr:rowOff>
    </xdr:from>
    <xdr:to>
      <xdr:col>15</xdr:col>
      <xdr:colOff>476250</xdr:colOff>
      <xdr:row>38</xdr:row>
      <xdr:rowOff>155863</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5893377" y="1922317"/>
          <a:ext cx="4237759" cy="5152160"/>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Før-situationen:</a:t>
          </a:r>
          <a:endParaRPr lang="en-US" sz="1100">
            <a:solidFill>
              <a:schemeClr val="dk1"/>
            </a:solidFill>
            <a:effectLst/>
            <a:latin typeface="+mn-lt"/>
            <a:ea typeface="+mn-ea"/>
            <a:cs typeface="+mn-cs"/>
          </a:endParaRPr>
        </a:p>
        <a:p>
          <a:pPr lvl="0"/>
          <a:r>
            <a:rPr lang="da-DK" sz="1100">
              <a:solidFill>
                <a:schemeClr val="dk1"/>
              </a:solidFill>
              <a:effectLst/>
              <a:latin typeface="+mn-lt"/>
              <a:ea typeface="+mn-ea"/>
              <a:cs typeface="+mn-cs"/>
            </a:rPr>
            <a:t>1.</a:t>
          </a:r>
          <a:r>
            <a:rPr lang="da-DK" sz="1100" baseline="0">
              <a:solidFill>
                <a:schemeClr val="dk1"/>
              </a:solidFill>
              <a:effectLst/>
              <a:latin typeface="+mn-lt"/>
              <a:ea typeface="+mn-ea"/>
              <a:cs typeface="+mn-cs"/>
            </a:rPr>
            <a:t> </a:t>
          </a:r>
          <a:r>
            <a:rPr lang="da-DK" sz="1100">
              <a:solidFill>
                <a:schemeClr val="dk1"/>
              </a:solidFill>
              <a:effectLst/>
              <a:latin typeface="+mn-lt"/>
              <a:ea typeface="+mn-ea"/>
              <a:cs typeface="+mn-cs"/>
            </a:rPr>
            <a:t>Eksisterende kompressors mærkeeffekter</a:t>
          </a:r>
          <a:endParaRPr lang="en-US" sz="1100">
            <a:solidFill>
              <a:schemeClr val="dk1"/>
            </a:solidFill>
            <a:effectLst/>
            <a:latin typeface="+mn-lt"/>
            <a:ea typeface="+mn-ea"/>
            <a:cs typeface="+mn-cs"/>
          </a:endParaRPr>
        </a:p>
        <a:p>
          <a:pPr lvl="0"/>
          <a:r>
            <a:rPr lang="da-DK" sz="1100">
              <a:solidFill>
                <a:schemeClr val="dk1"/>
              </a:solidFill>
              <a:effectLst/>
              <a:latin typeface="+mn-lt"/>
              <a:ea typeface="+mn-ea"/>
              <a:cs typeface="+mn-cs"/>
            </a:rPr>
            <a:t>2. Kompressorstyring</a:t>
          </a:r>
          <a:endParaRPr lang="en-US" sz="1100">
            <a:solidFill>
              <a:schemeClr val="dk1"/>
            </a:solidFill>
            <a:effectLst/>
            <a:latin typeface="+mn-lt"/>
            <a:ea typeface="+mn-ea"/>
            <a:cs typeface="+mn-cs"/>
          </a:endParaRPr>
        </a:p>
        <a:p>
          <a:pPr lvl="0"/>
          <a:r>
            <a:rPr lang="da-DK" sz="1100">
              <a:solidFill>
                <a:schemeClr val="dk1"/>
              </a:solidFill>
              <a:effectLst/>
              <a:latin typeface="+mn-lt"/>
              <a:ea typeface="+mn-ea"/>
              <a:cs typeface="+mn-cs"/>
            </a:rPr>
            <a:t>3.</a:t>
          </a:r>
          <a:r>
            <a:rPr lang="da-DK" sz="1100" baseline="0">
              <a:solidFill>
                <a:schemeClr val="dk1"/>
              </a:solidFill>
              <a:effectLst/>
              <a:latin typeface="+mn-lt"/>
              <a:ea typeface="+mn-ea"/>
              <a:cs typeface="+mn-cs"/>
            </a:rPr>
            <a:t> Varmekilde og årgang af kedel</a:t>
          </a:r>
        </a:p>
        <a:p>
          <a:pPr lvl="0"/>
          <a:r>
            <a:rPr lang="da-DK" sz="1100" baseline="0">
              <a:solidFill>
                <a:schemeClr val="dk1"/>
              </a:solidFill>
              <a:effectLst/>
              <a:latin typeface="+mn-lt"/>
              <a:ea typeface="+mn-ea"/>
              <a:cs typeface="+mn-cs"/>
            </a:rPr>
            <a:t>4. B</a:t>
          </a:r>
          <a:r>
            <a:rPr lang="da-DK" sz="1100">
              <a:solidFill>
                <a:schemeClr val="dk1"/>
              </a:solidFill>
              <a:effectLst/>
              <a:latin typeface="+mn-lt"/>
              <a:ea typeface="+mn-ea"/>
              <a:cs typeface="+mn-cs"/>
            </a:rPr>
            <a:t>rændselsforbrug for enten 12 sammenhængene måneder eller 3 år. Det sidste datapunkt må ikke være ældre end 12 måneder fra ansøgningstidspunktet</a:t>
          </a:r>
          <a:endParaRPr lang="en-US" sz="1100">
            <a:solidFill>
              <a:schemeClr val="dk1"/>
            </a:solidFill>
            <a:effectLst/>
            <a:latin typeface="+mn-lt"/>
            <a:ea typeface="+mn-ea"/>
            <a:cs typeface="+mn-cs"/>
          </a:endParaRPr>
        </a:p>
        <a:p>
          <a:pPr lvl="0"/>
          <a:r>
            <a:rPr lang="da-DK" sz="1100">
              <a:solidFill>
                <a:schemeClr val="dk1"/>
              </a:solidFill>
              <a:effectLst/>
              <a:latin typeface="+mn-lt"/>
              <a:ea typeface="+mn-ea"/>
              <a:cs typeface="+mn-cs"/>
            </a:rPr>
            <a:t>5. </a:t>
          </a:r>
          <a:r>
            <a:rPr lang="da-DK" sz="1100" baseline="0">
              <a:solidFill>
                <a:schemeClr val="dk1"/>
              </a:solidFill>
              <a:effectLst/>
              <a:latin typeface="+mn-lt"/>
              <a:ea typeface="+mn-ea"/>
              <a:cs typeface="+mn-cs"/>
            </a:rPr>
            <a:t>T</a:t>
          </a:r>
          <a:r>
            <a:rPr lang="da-DK" sz="1100">
              <a:solidFill>
                <a:schemeClr val="dk1"/>
              </a:solidFill>
              <a:effectLst/>
              <a:latin typeface="+mn-lt"/>
              <a:ea typeface="+mn-ea"/>
              <a:cs typeface="+mn-cs"/>
            </a:rPr>
            <a:t>imer i måleperioden</a:t>
          </a:r>
          <a:endParaRPr lang="en-US" sz="1100">
            <a:solidFill>
              <a:schemeClr val="dk1"/>
            </a:solidFill>
            <a:effectLst/>
            <a:latin typeface="+mn-lt"/>
            <a:ea typeface="+mn-ea"/>
            <a:cs typeface="+mn-cs"/>
          </a:endParaRPr>
        </a:p>
        <a:p>
          <a:pPr lvl="0"/>
          <a:r>
            <a:rPr lang="da-DK" sz="1100">
              <a:solidFill>
                <a:schemeClr val="dk1"/>
              </a:solidFill>
              <a:effectLst/>
              <a:latin typeface="+mn-lt"/>
              <a:ea typeface="+mn-ea"/>
              <a:cs typeface="+mn-cs"/>
            </a:rPr>
            <a:t>6. </a:t>
          </a:r>
          <a:r>
            <a:rPr lang="da-DK" sz="1100" baseline="0">
              <a:solidFill>
                <a:schemeClr val="dk1"/>
              </a:solidFill>
              <a:effectLst/>
              <a:latin typeface="+mn-lt"/>
              <a:ea typeface="+mn-ea"/>
              <a:cs typeface="+mn-cs"/>
            </a:rPr>
            <a:t>M</a:t>
          </a:r>
          <a:r>
            <a:rPr lang="da-DK" sz="1100">
              <a:solidFill>
                <a:schemeClr val="dk1"/>
              </a:solidFill>
              <a:effectLst/>
              <a:latin typeface="+mn-lt"/>
              <a:ea typeface="+mn-ea"/>
              <a:cs typeface="+mn-cs"/>
            </a:rPr>
            <a:t>ålt effektforbrug i måleperioden for kompressoren. (Relevant hvis det er valgt, eller det er frekvensstyring).</a:t>
          </a:r>
          <a:endParaRPr lang="en-US" sz="1100">
            <a:solidFill>
              <a:schemeClr val="dk1"/>
            </a:solidFill>
            <a:effectLst/>
            <a:latin typeface="+mn-lt"/>
            <a:ea typeface="+mn-ea"/>
            <a:cs typeface="+mn-cs"/>
          </a:endParaRPr>
        </a:p>
        <a:p>
          <a:pPr lvl="0"/>
          <a:r>
            <a:rPr lang="da-DK" sz="1100">
              <a:solidFill>
                <a:schemeClr val="dk1"/>
              </a:solidFill>
              <a:effectLst/>
              <a:latin typeface="+mn-lt"/>
              <a:ea typeface="+mn-ea"/>
              <a:cs typeface="+mn-cs"/>
            </a:rPr>
            <a:t>7. </a:t>
          </a:r>
          <a:r>
            <a:rPr lang="da-DK" sz="1100" baseline="0">
              <a:solidFill>
                <a:schemeClr val="dk1"/>
              </a:solidFill>
              <a:effectLst/>
              <a:latin typeface="+mn-lt"/>
              <a:ea typeface="+mn-ea"/>
              <a:cs typeface="+mn-cs"/>
            </a:rPr>
            <a:t>Lasttimer </a:t>
          </a:r>
          <a:r>
            <a:rPr lang="da-DK" sz="1100">
              <a:solidFill>
                <a:schemeClr val="dk1"/>
              </a:solidFill>
              <a:effectLst/>
              <a:latin typeface="+mn-lt"/>
              <a:ea typeface="+mn-ea"/>
              <a:cs typeface="+mn-cs"/>
            </a:rPr>
            <a:t>i måleperioden (Relevant</a:t>
          </a:r>
          <a:r>
            <a:rPr lang="da-DK" sz="1100" baseline="0">
              <a:solidFill>
                <a:schemeClr val="dk1"/>
              </a:solidFill>
              <a:effectLst/>
              <a:latin typeface="+mn-lt"/>
              <a:ea typeface="+mn-ea"/>
              <a:cs typeface="+mn-cs"/>
            </a:rPr>
            <a:t> for</a:t>
          </a:r>
          <a:r>
            <a:rPr lang="da-DK" sz="1100">
              <a:solidFill>
                <a:schemeClr val="dk1"/>
              </a:solidFill>
              <a:effectLst/>
              <a:latin typeface="+mn-lt"/>
              <a:ea typeface="+mn-ea"/>
              <a:cs typeface="+mn-cs"/>
            </a:rPr>
            <a:t> start/stop og last/aflast)</a:t>
          </a:r>
          <a:endParaRPr lang="en-US" sz="1100">
            <a:solidFill>
              <a:schemeClr val="dk1"/>
            </a:solidFill>
            <a:effectLst/>
            <a:latin typeface="+mn-lt"/>
            <a:ea typeface="+mn-ea"/>
            <a:cs typeface="+mn-cs"/>
          </a:endParaRPr>
        </a:p>
        <a:p>
          <a:pPr lvl="0"/>
          <a:r>
            <a:rPr lang="da-DK" sz="1100">
              <a:solidFill>
                <a:schemeClr val="dk1"/>
              </a:solidFill>
              <a:effectLst/>
              <a:latin typeface="+mn-lt"/>
              <a:ea typeface="+mn-ea"/>
              <a:cs typeface="+mn-cs"/>
            </a:rPr>
            <a:t>8. Lasttimer og aflasttimer i måleperioden (Last/aflast styring)</a:t>
          </a:r>
          <a:endParaRPr lang="en-US" sz="1100">
            <a:solidFill>
              <a:schemeClr val="dk1"/>
            </a:solidFill>
            <a:effectLst/>
            <a:latin typeface="+mn-lt"/>
            <a:ea typeface="+mn-ea"/>
            <a:cs typeface="+mn-cs"/>
          </a:endParaRPr>
        </a:p>
        <a:p>
          <a:pPr lvl="0"/>
          <a:r>
            <a:rPr lang="da-DK" sz="1100">
              <a:solidFill>
                <a:schemeClr val="dk1"/>
              </a:solidFill>
              <a:effectLst/>
              <a:latin typeface="+mn-lt"/>
              <a:ea typeface="+mn-ea"/>
              <a:cs typeface="+mn-cs"/>
            </a:rPr>
            <a:t>9. Effektforbrug i måleperioden (Påkrævet for frekvensstyring)</a:t>
          </a:r>
          <a:endParaRPr lang="en-US" sz="1100">
            <a:solidFill>
              <a:schemeClr val="dk1"/>
            </a:solidFill>
            <a:effectLst/>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lang="da-DK" sz="1100">
            <a:solidFill>
              <a:sysClr val="windowText" lastClr="000000"/>
            </a:solidFill>
            <a:effectLst/>
          </a:endParaRPr>
        </a:p>
        <a:p>
          <a:r>
            <a:rPr lang="da-DK" sz="1100" b="1">
              <a:solidFill>
                <a:schemeClr val="dk1"/>
              </a:solidFill>
              <a:effectLst/>
              <a:latin typeface="+mn-lt"/>
              <a:ea typeface="+mn-ea"/>
              <a:cs typeface="+mn-cs"/>
            </a:rPr>
            <a:t>Efter-situationen:</a:t>
          </a: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chemeClr val="dk1"/>
              </a:solidFill>
              <a:effectLst/>
              <a:latin typeface="+mn-lt"/>
              <a:ea typeface="+mn-ea"/>
              <a:cs typeface="+mn-cs"/>
            </a:rPr>
            <a:t>1. Der skal i forbindelse med fase 2 ansøgningen foreligge beskrivelse af forventet varmegenvindingsløsning </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2. Der skal i forbindelse med fase 2 ansøgningen foreligge redegørelse for, om den genvundne varme afsættes i et luftbåret eller vandbåret varmesystem</a:t>
          </a:r>
          <a:endParaRPr lang="da-DK">
            <a:effectLst/>
          </a:endParaRPr>
        </a:p>
        <a:p>
          <a:r>
            <a:rPr lang="da-DK" sz="1100">
              <a:solidFill>
                <a:schemeClr val="dk1"/>
              </a:solidFill>
              <a:effectLst/>
              <a:latin typeface="+mn-lt"/>
              <a:ea typeface="+mn-ea"/>
              <a:cs typeface="+mn-cs"/>
            </a:rPr>
            <a:t/>
          </a:r>
          <a:br>
            <a:rPr lang="da-DK" sz="1100">
              <a:solidFill>
                <a:schemeClr val="dk1"/>
              </a:solidFill>
              <a:effectLst/>
              <a:latin typeface="+mn-lt"/>
              <a:ea typeface="+mn-ea"/>
              <a:cs typeface="+mn-cs"/>
            </a:rPr>
          </a:br>
          <a:r>
            <a:rPr lang="da-DK" sz="1100" b="1">
              <a:solidFill>
                <a:schemeClr val="dk1"/>
              </a:solidFill>
              <a:effectLst/>
              <a:latin typeface="+mn-lt"/>
              <a:ea typeface="+mn-ea"/>
              <a:cs typeface="+mn-cs"/>
            </a:rPr>
            <a:t>Uddybelse</a:t>
          </a:r>
          <a:r>
            <a:rPr lang="da-DK" sz="1100" b="1" baseline="0">
              <a:solidFill>
                <a:schemeClr val="dk1"/>
              </a:solidFill>
              <a:effectLst/>
              <a:latin typeface="+mn-lt"/>
              <a:ea typeface="+mn-ea"/>
              <a:cs typeface="+mn-cs"/>
            </a:rPr>
            <a:t> af dokumentationskrav kan findes i "</a:t>
          </a:r>
          <a:r>
            <a:rPr lang="da-DK" sz="1100" b="1" i="1" baseline="0">
              <a:solidFill>
                <a:schemeClr val="dk1"/>
              </a:solidFill>
              <a:effectLst/>
              <a:latin typeface="+mn-lt"/>
              <a:ea typeface="+mn-ea"/>
              <a:cs typeface="+mn-cs"/>
            </a:rPr>
            <a:t>Vejledning til standardløsning for trykluft</a:t>
          </a:r>
          <a:r>
            <a:rPr lang="da-DK" sz="1100" b="1" baseline="0">
              <a:solidFill>
                <a:schemeClr val="dk1"/>
              </a:solidFill>
              <a:effectLst/>
              <a:latin typeface="+mn-lt"/>
              <a:ea typeface="+mn-ea"/>
              <a:cs typeface="+mn-cs"/>
            </a:rPr>
            <a:t>"</a:t>
          </a:r>
          <a:endParaRPr lang="da-DK" sz="1100">
            <a:solidFill>
              <a:schemeClr val="dk1"/>
            </a:solidFill>
            <a:effectLst/>
            <a:latin typeface="+mn-lt"/>
            <a:ea typeface="+mn-ea"/>
            <a:cs typeface="+mn-cs"/>
          </a:endParaRPr>
        </a:p>
        <a:p>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Der gøres opmærksom på, at de generelle dokumentationskrav for ansøgningen også skal være opfyldt. Disse findes i ”</a:t>
          </a:r>
          <a:r>
            <a:rPr lang="da-DK" sz="1100" i="1">
              <a:solidFill>
                <a:schemeClr val="dk1"/>
              </a:solidFill>
              <a:effectLst/>
              <a:latin typeface="+mn-lt"/>
              <a:ea typeface="+mn-ea"/>
              <a:cs typeface="+mn-cs"/>
            </a:rPr>
            <a:t>Vejledning til ansøgning om tilskud til energieffektivisering i erhverv</a:t>
          </a:r>
          <a:r>
            <a:rPr lang="da-DK" sz="1100">
              <a:solidFill>
                <a:schemeClr val="dk1"/>
              </a:solidFill>
              <a:effectLst/>
              <a:latin typeface="+mn-lt"/>
              <a:ea typeface="+mn-ea"/>
              <a:cs typeface="+mn-cs"/>
            </a:rPr>
            <a:t>”.</a:t>
          </a:r>
          <a:endParaRPr lang="en-US" sz="1100">
            <a:solidFill>
              <a:schemeClr val="dk1"/>
            </a:solidFill>
            <a:effectLst/>
            <a:latin typeface="+mn-lt"/>
            <a:ea typeface="+mn-ea"/>
            <a:cs typeface="+mn-cs"/>
          </a:endParaRPr>
        </a:p>
        <a:p>
          <a:r>
            <a:rPr lang="da-DK" sz="1100">
              <a:solidFill>
                <a:schemeClr val="dk1"/>
              </a:solidFill>
              <a:effectLst/>
              <a:latin typeface="+mn-lt"/>
              <a:ea typeface="+mn-ea"/>
              <a:cs typeface="+mn-cs"/>
            </a:rPr>
            <a:t>Standardløsningen i Excel-format samt de pågældende dokumentationskrav skal vedhæftes i fase 2 ansøgningen. </a:t>
          </a:r>
          <a:endParaRPr lang="en-US" sz="1100">
            <a:solidFill>
              <a:schemeClr val="dk1"/>
            </a:solidFill>
            <a:effectLst/>
            <a:latin typeface="+mn-lt"/>
            <a:ea typeface="+mn-ea"/>
            <a:cs typeface="+mn-cs"/>
          </a:endParaRPr>
        </a:p>
        <a:p>
          <a:pPr marL="228600" indent="-228600">
            <a:buFont typeface="+mj-lt"/>
            <a:buAutoNum type="arabicPeriod"/>
          </a:pPr>
          <a:endParaRPr lang="da-DK"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609600</xdr:colOff>
      <xdr:row>6</xdr:row>
      <xdr:rowOff>0</xdr:rowOff>
    </xdr:from>
    <xdr:to>
      <xdr:col>24</xdr:col>
      <xdr:colOff>123071</xdr:colOff>
      <xdr:row>18</xdr:row>
      <xdr:rowOff>142614</xdr:rowOff>
    </xdr:to>
    <xdr:pic>
      <xdr:nvPicPr>
        <xdr:cNvPr id="4" name="Picture 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17907000" y="1038225"/>
          <a:ext cx="3038095" cy="2085714"/>
        </a:xfrm>
        <a:prstGeom prst="rect">
          <a:avLst/>
        </a:prstGeom>
      </xdr:spPr>
    </xdr:pic>
    <xdr:clientData/>
  </xdr:twoCellAnchor>
  <xdr:twoCellAnchor editAs="oneCell">
    <xdr:from>
      <xdr:col>24</xdr:col>
      <xdr:colOff>119063</xdr:colOff>
      <xdr:row>5</xdr:row>
      <xdr:rowOff>127000</xdr:rowOff>
    </xdr:from>
    <xdr:to>
      <xdr:col>28</xdr:col>
      <xdr:colOff>274269</xdr:colOff>
      <xdr:row>21</xdr:row>
      <xdr:rowOff>155248</xdr:rowOff>
    </xdr:to>
    <xdr:pic>
      <xdr:nvPicPr>
        <xdr:cNvPr id="5" name="Picture 2">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a:stretch>
          <a:fillRect/>
        </a:stretch>
      </xdr:blipFill>
      <xdr:spPr>
        <a:xfrm>
          <a:off x="29892626" y="992188"/>
          <a:ext cx="3082556" cy="256824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14</xdr:col>
      <xdr:colOff>83516</xdr:colOff>
      <xdr:row>0</xdr:row>
      <xdr:rowOff>0</xdr:rowOff>
    </xdr:from>
    <xdr:to>
      <xdr:col>15</xdr:col>
      <xdr:colOff>435565</xdr:colOff>
      <xdr:row>2</xdr:row>
      <xdr:rowOff>269494</xdr:rowOff>
    </xdr:to>
    <xdr:pic>
      <xdr:nvPicPr>
        <xdr:cNvPr id="2" name="Picture 1" descr="Energistyrelsen søger en Kontorchef til energiadministrativt kraftcenter i  Esbjerg - Altinget - Alt om politik">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79841" y="0"/>
          <a:ext cx="1161674" cy="593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104774</xdr:colOff>
      <xdr:row>13</xdr:row>
      <xdr:rowOff>28573</xdr:rowOff>
    </xdr:from>
    <xdr:to>
      <xdr:col>15</xdr:col>
      <xdr:colOff>466724</xdr:colOff>
      <xdr:row>38</xdr:row>
      <xdr:rowOff>9525</xdr:rowOff>
    </xdr:to>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5238749" y="2171698"/>
          <a:ext cx="3829050" cy="4886327"/>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Før-situationen:</a:t>
          </a:r>
          <a:endParaRPr lang="en-US" sz="1100">
            <a:solidFill>
              <a:schemeClr val="dk1"/>
            </a:solidFill>
            <a:effectLst/>
            <a:latin typeface="+mn-lt"/>
            <a:ea typeface="+mn-ea"/>
            <a:cs typeface="+mn-cs"/>
          </a:endParaRPr>
        </a:p>
        <a:p>
          <a:pPr lvl="0"/>
          <a:r>
            <a:rPr lang="da-DK" sz="1100">
              <a:solidFill>
                <a:schemeClr val="dk1"/>
              </a:solidFill>
              <a:effectLst/>
              <a:latin typeface="+mn-lt"/>
              <a:ea typeface="+mn-ea"/>
              <a:cs typeface="+mn-cs"/>
            </a:rPr>
            <a:t>1.</a:t>
          </a:r>
          <a:r>
            <a:rPr lang="da-DK" sz="1100" baseline="0">
              <a:solidFill>
                <a:schemeClr val="dk1"/>
              </a:solidFill>
              <a:effectLst/>
              <a:latin typeface="+mn-lt"/>
              <a:ea typeface="+mn-ea"/>
              <a:cs typeface="+mn-cs"/>
            </a:rPr>
            <a:t> </a:t>
          </a:r>
          <a:r>
            <a:rPr lang="da-DK" sz="1100">
              <a:solidFill>
                <a:schemeClr val="dk1"/>
              </a:solidFill>
              <a:effectLst/>
              <a:latin typeface="+mn-lt"/>
              <a:ea typeface="+mn-ea"/>
              <a:cs typeface="+mn-cs"/>
            </a:rPr>
            <a:t>Eksisterende kompressors mærkeeffekter</a:t>
          </a:r>
          <a:endParaRPr lang="en-US" sz="1100">
            <a:solidFill>
              <a:schemeClr val="dk1"/>
            </a:solidFill>
            <a:effectLst/>
            <a:latin typeface="+mn-lt"/>
            <a:ea typeface="+mn-ea"/>
            <a:cs typeface="+mn-cs"/>
          </a:endParaRPr>
        </a:p>
        <a:p>
          <a:pPr lvl="0"/>
          <a:r>
            <a:rPr lang="da-DK" sz="1100">
              <a:solidFill>
                <a:schemeClr val="dk1"/>
              </a:solidFill>
              <a:effectLst/>
              <a:latin typeface="+mn-lt"/>
              <a:ea typeface="+mn-ea"/>
              <a:cs typeface="+mn-cs"/>
            </a:rPr>
            <a:t>2. Eksisterende kompressorstyring</a:t>
          </a:r>
          <a:endParaRPr lang="en-US" sz="1100">
            <a:solidFill>
              <a:schemeClr val="dk1"/>
            </a:solidFill>
            <a:effectLst/>
            <a:latin typeface="+mn-lt"/>
            <a:ea typeface="+mn-ea"/>
            <a:cs typeface="+mn-cs"/>
          </a:endParaRPr>
        </a:p>
        <a:p>
          <a:pPr lvl="0"/>
          <a:r>
            <a:rPr lang="da-DK" sz="1100">
              <a:solidFill>
                <a:schemeClr val="dk1"/>
              </a:solidFill>
              <a:effectLst/>
              <a:latin typeface="+mn-lt"/>
              <a:ea typeface="+mn-ea"/>
              <a:cs typeface="+mn-cs"/>
            </a:rPr>
            <a:t>3.</a:t>
          </a:r>
          <a:r>
            <a:rPr lang="da-DK" sz="1100" baseline="0">
              <a:solidFill>
                <a:schemeClr val="dk1"/>
              </a:solidFill>
              <a:effectLst/>
              <a:latin typeface="+mn-lt"/>
              <a:ea typeface="+mn-ea"/>
              <a:cs typeface="+mn-cs"/>
            </a:rPr>
            <a:t> T</a:t>
          </a:r>
          <a:r>
            <a:rPr lang="da-DK" sz="1100">
              <a:solidFill>
                <a:schemeClr val="dk1"/>
              </a:solidFill>
              <a:effectLst/>
              <a:latin typeface="+mn-lt"/>
              <a:ea typeface="+mn-ea"/>
              <a:cs typeface="+mn-cs"/>
            </a:rPr>
            <a:t>rykluft-forbrug i før-situationen </a:t>
          </a:r>
          <a:endParaRPr lang="da-DK" sz="1100" baseline="0">
            <a:solidFill>
              <a:schemeClr val="dk1"/>
            </a:solidFill>
            <a:effectLst/>
            <a:latin typeface="+mn-lt"/>
            <a:ea typeface="+mn-ea"/>
            <a:cs typeface="+mn-cs"/>
          </a:endParaRPr>
        </a:p>
        <a:p>
          <a:pPr lvl="0"/>
          <a:r>
            <a:rPr lang="da-DK" sz="1100">
              <a:solidFill>
                <a:schemeClr val="dk1"/>
              </a:solidFill>
              <a:effectLst/>
              <a:latin typeface="+mn-lt"/>
              <a:ea typeface="+mn-ea"/>
              <a:cs typeface="+mn-cs"/>
            </a:rPr>
            <a:t>4. </a:t>
          </a:r>
          <a:r>
            <a:rPr lang="da-DK" sz="1100" baseline="0">
              <a:solidFill>
                <a:schemeClr val="dk1"/>
              </a:solidFill>
              <a:effectLst/>
              <a:latin typeface="+mn-lt"/>
              <a:ea typeface="+mn-ea"/>
              <a:cs typeface="+mn-cs"/>
            </a:rPr>
            <a:t>T</a:t>
          </a:r>
          <a:r>
            <a:rPr lang="da-DK" sz="1100">
              <a:solidFill>
                <a:schemeClr val="dk1"/>
              </a:solidFill>
              <a:effectLst/>
              <a:latin typeface="+mn-lt"/>
              <a:ea typeface="+mn-ea"/>
              <a:cs typeface="+mn-cs"/>
            </a:rPr>
            <a:t>imer i måleperioden</a:t>
          </a:r>
          <a:endParaRPr lang="en-US" sz="1100">
            <a:solidFill>
              <a:schemeClr val="dk1"/>
            </a:solidFill>
            <a:effectLst/>
            <a:latin typeface="+mn-lt"/>
            <a:ea typeface="+mn-ea"/>
            <a:cs typeface="+mn-cs"/>
          </a:endParaRPr>
        </a:p>
        <a:p>
          <a:pPr lvl="0"/>
          <a:r>
            <a:rPr lang="da-DK" sz="1100">
              <a:solidFill>
                <a:schemeClr val="dk1"/>
              </a:solidFill>
              <a:effectLst/>
              <a:latin typeface="+mn-lt"/>
              <a:ea typeface="+mn-ea"/>
              <a:cs typeface="+mn-cs"/>
            </a:rPr>
            <a:t>5. </a:t>
          </a:r>
          <a:r>
            <a:rPr lang="da-DK" sz="1100" baseline="0">
              <a:solidFill>
                <a:schemeClr val="dk1"/>
              </a:solidFill>
              <a:effectLst/>
              <a:latin typeface="+mn-lt"/>
              <a:ea typeface="+mn-ea"/>
              <a:cs typeface="+mn-cs"/>
            </a:rPr>
            <a:t>M</a:t>
          </a:r>
          <a:r>
            <a:rPr lang="da-DK" sz="1100">
              <a:solidFill>
                <a:schemeClr val="dk1"/>
              </a:solidFill>
              <a:effectLst/>
              <a:latin typeface="+mn-lt"/>
              <a:ea typeface="+mn-ea"/>
              <a:cs typeface="+mn-cs"/>
            </a:rPr>
            <a:t>ålt effektforbrug i måleperioden for kompressoren. (Relevant hvis det er valgt, eller det er frekvensstyring).</a:t>
          </a:r>
          <a:endParaRPr lang="en-US" sz="1100">
            <a:solidFill>
              <a:schemeClr val="dk1"/>
            </a:solidFill>
            <a:effectLst/>
            <a:latin typeface="+mn-lt"/>
            <a:ea typeface="+mn-ea"/>
            <a:cs typeface="+mn-cs"/>
          </a:endParaRPr>
        </a:p>
        <a:p>
          <a:pPr lvl="0"/>
          <a:r>
            <a:rPr lang="da-DK" sz="1100">
              <a:solidFill>
                <a:schemeClr val="dk1"/>
              </a:solidFill>
              <a:effectLst/>
              <a:latin typeface="+mn-lt"/>
              <a:ea typeface="+mn-ea"/>
              <a:cs typeface="+mn-cs"/>
            </a:rPr>
            <a:t>6. </a:t>
          </a:r>
          <a:r>
            <a:rPr lang="da-DK" sz="1100" baseline="0">
              <a:solidFill>
                <a:schemeClr val="dk1"/>
              </a:solidFill>
              <a:effectLst/>
              <a:latin typeface="+mn-lt"/>
              <a:ea typeface="+mn-ea"/>
              <a:cs typeface="+mn-cs"/>
            </a:rPr>
            <a:t>Lasttimer </a:t>
          </a:r>
          <a:r>
            <a:rPr lang="da-DK" sz="1100">
              <a:solidFill>
                <a:schemeClr val="dk1"/>
              </a:solidFill>
              <a:effectLst/>
              <a:latin typeface="+mn-lt"/>
              <a:ea typeface="+mn-ea"/>
              <a:cs typeface="+mn-cs"/>
            </a:rPr>
            <a:t>i måleperioden (Relevant</a:t>
          </a:r>
          <a:r>
            <a:rPr lang="da-DK" sz="1100" baseline="0">
              <a:solidFill>
                <a:schemeClr val="dk1"/>
              </a:solidFill>
              <a:effectLst/>
              <a:latin typeface="+mn-lt"/>
              <a:ea typeface="+mn-ea"/>
              <a:cs typeface="+mn-cs"/>
            </a:rPr>
            <a:t> for</a:t>
          </a:r>
          <a:r>
            <a:rPr lang="da-DK" sz="1100">
              <a:solidFill>
                <a:schemeClr val="dk1"/>
              </a:solidFill>
              <a:effectLst/>
              <a:latin typeface="+mn-lt"/>
              <a:ea typeface="+mn-ea"/>
              <a:cs typeface="+mn-cs"/>
            </a:rPr>
            <a:t> start/stop og last/aflast)</a:t>
          </a:r>
          <a:endParaRPr lang="en-US" sz="1100">
            <a:solidFill>
              <a:schemeClr val="dk1"/>
            </a:solidFill>
            <a:effectLst/>
            <a:latin typeface="+mn-lt"/>
            <a:ea typeface="+mn-ea"/>
            <a:cs typeface="+mn-cs"/>
          </a:endParaRPr>
        </a:p>
        <a:p>
          <a:pPr lvl="0"/>
          <a:r>
            <a:rPr lang="da-DK" sz="1100">
              <a:solidFill>
                <a:schemeClr val="dk1"/>
              </a:solidFill>
              <a:effectLst/>
              <a:latin typeface="+mn-lt"/>
              <a:ea typeface="+mn-ea"/>
              <a:cs typeface="+mn-cs"/>
            </a:rPr>
            <a:t>7. Lasttimer og aflasttimer i måleperioden (Last/aflast styring)</a:t>
          </a:r>
          <a:endParaRPr lang="en-US" sz="1100">
            <a:solidFill>
              <a:schemeClr val="dk1"/>
            </a:solidFill>
            <a:effectLst/>
            <a:latin typeface="+mn-lt"/>
            <a:ea typeface="+mn-ea"/>
            <a:cs typeface="+mn-cs"/>
          </a:endParaRPr>
        </a:p>
        <a:p>
          <a:pPr lvl="0"/>
          <a:r>
            <a:rPr lang="da-DK" sz="1100">
              <a:solidFill>
                <a:schemeClr val="dk1"/>
              </a:solidFill>
              <a:effectLst/>
              <a:latin typeface="+mn-lt"/>
              <a:ea typeface="+mn-ea"/>
              <a:cs typeface="+mn-cs"/>
            </a:rPr>
            <a:t>8. Effektforbrug i måleperioden (Påkrævet for frekvensstyring)</a:t>
          </a:r>
          <a:endParaRPr lang="en-US" sz="1100">
            <a:solidFill>
              <a:schemeClr val="dk1"/>
            </a:solidFill>
            <a:effectLst/>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lang="da-DK" sz="1100">
            <a:solidFill>
              <a:sysClr val="windowText" lastClr="000000"/>
            </a:solidFill>
            <a:effectLst/>
          </a:endParaRPr>
        </a:p>
        <a:p>
          <a:r>
            <a:rPr lang="da-DK" sz="1100" b="1">
              <a:solidFill>
                <a:schemeClr val="dk1"/>
              </a:solidFill>
              <a:effectLst/>
              <a:latin typeface="+mn-lt"/>
              <a:ea typeface="+mn-ea"/>
              <a:cs typeface="+mn-cs"/>
            </a:rPr>
            <a:t>Efter-situationen:</a:t>
          </a:r>
          <a:endParaRPr lang="en-US" sz="1100">
            <a:solidFill>
              <a:schemeClr val="dk1"/>
            </a:solidFill>
            <a:effectLst/>
            <a:latin typeface="+mn-lt"/>
            <a:ea typeface="+mn-ea"/>
            <a:cs typeface="+mn-cs"/>
          </a:endParaRPr>
        </a:p>
        <a:p>
          <a:r>
            <a:rPr lang="da-DK" sz="1100">
              <a:solidFill>
                <a:schemeClr val="dk1"/>
              </a:solidFill>
              <a:effectLst/>
              <a:latin typeface="+mn-lt"/>
              <a:ea typeface="+mn-ea"/>
              <a:cs typeface="+mn-cs"/>
            </a:rPr>
            <a:t>1. Der skal i forbindelse med fase 2 ansøgningen foreligge dokumentation eller redegørelse for ny kompressors forventede mærkeeffekt</a:t>
          </a:r>
          <a:endParaRPr lang="da-DK">
            <a:effectLst/>
          </a:endParaRPr>
        </a:p>
        <a:p>
          <a:r>
            <a:rPr lang="da-DK" sz="1100">
              <a:solidFill>
                <a:schemeClr val="dk1"/>
              </a:solidFill>
              <a:effectLst/>
              <a:latin typeface="+mn-lt"/>
              <a:ea typeface="+mn-ea"/>
              <a:cs typeface="+mn-cs"/>
            </a:rPr>
            <a:t>2.</a:t>
          </a:r>
          <a:r>
            <a:rPr lang="da-DK" sz="1100" baseline="0">
              <a:solidFill>
                <a:schemeClr val="dk1"/>
              </a:solidFill>
              <a:effectLst/>
              <a:latin typeface="+mn-lt"/>
              <a:ea typeface="+mn-ea"/>
              <a:cs typeface="+mn-cs"/>
            </a:rPr>
            <a:t> </a:t>
          </a:r>
          <a:r>
            <a:rPr lang="da-DK" sz="1100">
              <a:solidFill>
                <a:schemeClr val="dk1"/>
              </a:solidFill>
              <a:effectLst/>
              <a:latin typeface="+mn-lt"/>
              <a:ea typeface="+mn-ea"/>
              <a:cs typeface="+mn-cs"/>
            </a:rPr>
            <a:t>Der skal i forbindelse med fase 2 ansøgningen foreligge dokumentation eller redegørelse for at forventet trykluftsforbrug i efter-situationen er det samme som i før-situationen. F.eks. vha. redegørelse for at produktionsvolumen i før- og efter-situationen er den samme</a:t>
          </a:r>
          <a:endParaRPr lang="da-DK">
            <a:effectLst/>
          </a:endParaRPr>
        </a:p>
        <a:p>
          <a:r>
            <a:rPr lang="da-DK" sz="1100">
              <a:solidFill>
                <a:schemeClr val="dk1"/>
              </a:solidFill>
              <a:effectLst/>
              <a:latin typeface="+mn-lt"/>
              <a:ea typeface="+mn-ea"/>
              <a:cs typeface="+mn-cs"/>
            </a:rPr>
            <a:t>3. Der skal i forbindelse med fase 2 ansøgningen foreligge dokumentation eller redegørelse for forventet ny kompressorstyring</a:t>
          </a:r>
          <a:endParaRPr lang="en-US" sz="1100">
            <a:solidFill>
              <a:schemeClr val="dk1"/>
            </a:solidFill>
            <a:effectLst/>
            <a:latin typeface="+mn-lt"/>
            <a:ea typeface="+mn-ea"/>
            <a:cs typeface="+mn-cs"/>
          </a:endParaRPr>
        </a:p>
        <a:p>
          <a:r>
            <a:rPr lang="da-DK" sz="1100">
              <a:solidFill>
                <a:schemeClr val="dk1"/>
              </a:solidFill>
              <a:effectLst/>
              <a:latin typeface="+mn-lt"/>
              <a:ea typeface="+mn-ea"/>
              <a:cs typeface="+mn-cs"/>
            </a:rPr>
            <a:t/>
          </a:r>
          <a:br>
            <a:rPr lang="da-DK" sz="1100">
              <a:solidFill>
                <a:schemeClr val="dk1"/>
              </a:solidFill>
              <a:effectLst/>
              <a:latin typeface="+mn-lt"/>
              <a:ea typeface="+mn-ea"/>
              <a:cs typeface="+mn-cs"/>
            </a:rPr>
          </a:br>
          <a:r>
            <a:rPr lang="da-DK" sz="1100" b="1">
              <a:solidFill>
                <a:schemeClr val="dk1"/>
              </a:solidFill>
              <a:effectLst/>
              <a:latin typeface="+mn-lt"/>
              <a:ea typeface="+mn-ea"/>
              <a:cs typeface="+mn-cs"/>
            </a:rPr>
            <a:t>Uddybelse</a:t>
          </a:r>
          <a:r>
            <a:rPr lang="da-DK" sz="1100" b="1" baseline="0">
              <a:solidFill>
                <a:schemeClr val="dk1"/>
              </a:solidFill>
              <a:effectLst/>
              <a:latin typeface="+mn-lt"/>
              <a:ea typeface="+mn-ea"/>
              <a:cs typeface="+mn-cs"/>
            </a:rPr>
            <a:t> af dokumentationskrav kan findes i "</a:t>
          </a:r>
          <a:r>
            <a:rPr lang="da-DK" sz="1100" b="1" i="1" baseline="0">
              <a:solidFill>
                <a:schemeClr val="dk1"/>
              </a:solidFill>
              <a:effectLst/>
              <a:latin typeface="+mn-lt"/>
              <a:ea typeface="+mn-ea"/>
              <a:cs typeface="+mn-cs"/>
            </a:rPr>
            <a:t>Vejledning til standardløsning for trykluft</a:t>
          </a:r>
          <a:r>
            <a:rPr lang="da-DK" sz="1100" b="1" baseline="0">
              <a:solidFill>
                <a:schemeClr val="dk1"/>
              </a:solidFill>
              <a:effectLst/>
              <a:latin typeface="+mn-lt"/>
              <a:ea typeface="+mn-ea"/>
              <a:cs typeface="+mn-cs"/>
            </a:rPr>
            <a:t>"</a:t>
          </a:r>
          <a:r>
            <a:rPr lang="da-DK" sz="1100">
              <a:solidFill>
                <a:schemeClr val="dk1"/>
              </a:solidFill>
              <a:effectLst/>
              <a:latin typeface="+mn-lt"/>
              <a:ea typeface="+mn-ea"/>
              <a:cs typeface="+mn-cs"/>
            </a:rPr>
            <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Der gøres opmærksom på, at de generelle dokumentationskrav for ansøgningen også skal være opfyldt. Disse findes i ”</a:t>
          </a:r>
          <a:r>
            <a:rPr lang="da-DK" sz="1100" i="1">
              <a:solidFill>
                <a:schemeClr val="dk1"/>
              </a:solidFill>
              <a:effectLst/>
              <a:latin typeface="+mn-lt"/>
              <a:ea typeface="+mn-ea"/>
              <a:cs typeface="+mn-cs"/>
            </a:rPr>
            <a:t>Vejledning til ansøgning om tilskud til energieffektivisering i erhverv</a:t>
          </a:r>
          <a:r>
            <a:rPr lang="da-DK" sz="1100">
              <a:solidFill>
                <a:schemeClr val="dk1"/>
              </a:solidFill>
              <a:effectLst/>
              <a:latin typeface="+mn-lt"/>
              <a:ea typeface="+mn-ea"/>
              <a:cs typeface="+mn-cs"/>
            </a:rPr>
            <a:t>”.</a:t>
          </a:r>
          <a:endParaRPr lang="en-US" sz="1100">
            <a:solidFill>
              <a:schemeClr val="dk1"/>
            </a:solidFill>
            <a:effectLst/>
            <a:latin typeface="+mn-lt"/>
            <a:ea typeface="+mn-ea"/>
            <a:cs typeface="+mn-cs"/>
          </a:endParaRPr>
        </a:p>
        <a:p>
          <a:r>
            <a:rPr lang="da-DK" sz="1100">
              <a:solidFill>
                <a:schemeClr val="dk1"/>
              </a:solidFill>
              <a:effectLst/>
              <a:latin typeface="+mn-lt"/>
              <a:ea typeface="+mn-ea"/>
              <a:cs typeface="+mn-cs"/>
            </a:rPr>
            <a:t>Standardløsningen i Excel-format samt de pågældende dokumentationskrav skal vedhæftes i fase 2 ansøgningen. </a:t>
          </a:r>
          <a:endParaRPr lang="en-US" sz="1100">
            <a:solidFill>
              <a:schemeClr val="dk1"/>
            </a:solidFill>
            <a:effectLst/>
            <a:latin typeface="+mn-lt"/>
            <a:ea typeface="+mn-ea"/>
            <a:cs typeface="+mn-cs"/>
          </a:endParaRPr>
        </a:p>
        <a:p>
          <a:pPr marL="228600" indent="-228600">
            <a:buFont typeface="+mj-lt"/>
            <a:buAutoNum type="arabicPeriod"/>
          </a:pPr>
          <a:endParaRPr lang="da-DK"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66322</xdr:colOff>
      <xdr:row>29</xdr:row>
      <xdr:rowOff>94896</xdr:rowOff>
    </xdr:from>
    <xdr:to>
      <xdr:col>1</xdr:col>
      <xdr:colOff>2755212</xdr:colOff>
      <xdr:row>46</xdr:row>
      <xdr:rowOff>113607</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764822" y="5174896"/>
          <a:ext cx="2682540" cy="277743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14</xdr:col>
      <xdr:colOff>80341</xdr:colOff>
      <xdr:row>0</xdr:row>
      <xdr:rowOff>38100</xdr:rowOff>
    </xdr:from>
    <xdr:to>
      <xdr:col>15</xdr:col>
      <xdr:colOff>273640</xdr:colOff>
      <xdr:row>3</xdr:row>
      <xdr:rowOff>2794</xdr:rowOff>
    </xdr:to>
    <xdr:pic>
      <xdr:nvPicPr>
        <xdr:cNvPr id="2" name="Picture 1" descr="Energistyrelsen søger en Kontorchef til energiadministrativt kraftcenter i  Esbjerg - Altinget - Alt om politik">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29041" y="38100"/>
          <a:ext cx="1155324" cy="593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0</xdr:colOff>
      <xdr:row>16</xdr:row>
      <xdr:rowOff>0</xdr:rowOff>
    </xdr:from>
    <xdr:to>
      <xdr:col>14</xdr:col>
      <xdr:colOff>950844</xdr:colOff>
      <xdr:row>18</xdr:row>
      <xdr:rowOff>347869</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6079435" y="2683565"/>
          <a:ext cx="3543300" cy="1416326"/>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indent="-228600">
            <a:buFont typeface="+mj-lt"/>
            <a:buAutoNum type="arabicPeriod"/>
          </a:pPr>
          <a:r>
            <a:rPr lang="da-DK" sz="1100" b="0" i="0" u="none" strike="noStrike">
              <a:solidFill>
                <a:schemeClr val="dk1"/>
              </a:solidFill>
              <a:effectLst/>
              <a:latin typeface="+mn-lt"/>
              <a:ea typeface="+mn-ea"/>
              <a:cs typeface="+mn-cs"/>
            </a:rPr>
            <a:t>Mærkeeffekt for kompressor</a:t>
          </a:r>
        </a:p>
        <a:p>
          <a:pPr marL="228600" indent="-228600">
            <a:buFont typeface="+mj-lt"/>
            <a:buAutoNum type="arabicPeriod"/>
          </a:pPr>
          <a:r>
            <a:rPr lang="da-DK" sz="1100"/>
            <a:t>Billede af eksisterende kompressorer og adsorptionstørrer</a:t>
          </a:r>
          <a:r>
            <a:rPr lang="da-DK" sz="1100" b="0" i="0" u="none" strike="noStrike">
              <a:solidFill>
                <a:schemeClr val="dk1"/>
              </a:solidFill>
              <a:effectLst/>
              <a:latin typeface="+mn-lt"/>
              <a:ea typeface="+mn-ea"/>
              <a:cs typeface="+mn-cs"/>
            </a:rPr>
            <a:t>Dokumentation af trykluft-forbrug i før-situationen </a:t>
          </a:r>
        </a:p>
        <a:p>
          <a:pPr marL="228600" indent="-228600">
            <a:buFont typeface="+mj-lt"/>
            <a:buAutoNum type="arabicPeriod"/>
          </a:pPr>
          <a:r>
            <a:rPr lang="da-DK" sz="1100" b="0" i="0" u="none" strike="noStrike">
              <a:solidFill>
                <a:schemeClr val="dk1"/>
              </a:solidFill>
              <a:effectLst/>
              <a:latin typeface="+mn-lt"/>
              <a:ea typeface="+mn-ea"/>
              <a:cs typeface="+mn-cs"/>
            </a:rPr>
            <a:t>'Dokumentation for måling el-forbrug (hvis indtastet)</a:t>
          </a:r>
        </a:p>
        <a:p>
          <a:pPr marL="228600" indent="-228600">
            <a:buFont typeface="+mj-lt"/>
            <a:buAutoNum type="arabicPeriod"/>
          </a:pPr>
          <a:r>
            <a:rPr lang="da-DK" sz="1100" b="0" i="0" u="none" strike="noStrike">
              <a:solidFill>
                <a:schemeClr val="dk1"/>
              </a:solidFill>
              <a:effectLst/>
              <a:latin typeface="+mn-lt"/>
              <a:ea typeface="+mn-ea"/>
              <a:cs typeface="+mn-cs"/>
            </a:rPr>
            <a:t>'Dokumentation for ny adsorptionstørrer</a:t>
          </a:r>
        </a:p>
        <a:p>
          <a:pPr marL="228600" indent="-228600">
            <a:buFont typeface="+mj-lt"/>
            <a:buAutoNum type="arabicPeriod"/>
          </a:pPr>
          <a:r>
            <a:rPr lang="da-DK" sz="1100" b="0" i="0">
              <a:solidFill>
                <a:srgbClr val="FF0000"/>
              </a:solidFill>
              <a:effectLst/>
              <a:latin typeface="+mn-lt"/>
              <a:ea typeface="+mn-ea"/>
              <a:cs typeface="+mn-cs"/>
            </a:rPr>
            <a:t>Faktura for gennemførsel</a:t>
          </a:r>
          <a:r>
            <a:rPr lang="da-DK" sz="1100" b="0" i="0" baseline="0">
              <a:solidFill>
                <a:srgbClr val="FF0000"/>
              </a:solidFill>
              <a:effectLst/>
              <a:latin typeface="+mn-lt"/>
              <a:ea typeface="+mn-ea"/>
              <a:cs typeface="+mn-cs"/>
            </a:rPr>
            <a:t> af energisparetiltag </a:t>
          </a:r>
          <a:endParaRPr lang="da-DK" sz="1100">
            <a:solidFill>
              <a:srgbClr val="FF0000"/>
            </a:solidFill>
            <a:effectLst/>
          </a:endParaRPr>
        </a:p>
        <a:p>
          <a:pPr marL="228600" indent="-228600">
            <a:buFont typeface="+mj-lt"/>
            <a:buAutoNum type="arabicPeriod"/>
          </a:pPr>
          <a:endParaRPr lang="da-DK" sz="1100"/>
        </a:p>
      </xdr:txBody>
    </xdr:sp>
    <xdr:clientData/>
  </xdr:twoCellAnchor>
</xdr:wsDr>
</file>

<file path=xl/persons/person.xml><?xml version="1.0" encoding="utf-8"?>
<personList xmlns="http://schemas.microsoft.com/office/spreadsheetml/2018/threadedcomments" xmlns:x="http://schemas.openxmlformats.org/spreadsheetml/2006/main">
  <person displayName="Jesper Noes (JENO)" id="{DCDAAADE-F434-4F29-9A54-E179590BEA2C}" userId="S::JENO@NIRAS.DK::9b7989c6-baad-4fbf-b4c9-4d0f857c3d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20" dT="2021-01-28T14:38:44.13" personId="{DCDAAADE-F434-4F29-9A54-E179590BEA2C}" id="{20C6DA26-FDAA-41C1-982B-69AA2D34DE94}">
    <text>Erfaringstallet er baseret på Niras’ omfattende erfaringer med drift og optimering af trykluftanlæg. Tallet bruges som en tommelfingerregel  til at estimere effektforbrug af kompressoren, når der ikke er målinger til rådighed.</text>
  </threadedComment>
</ThreadedComments>
</file>

<file path=xl/threadedComments/threadedComment2.xml><?xml version="1.0" encoding="utf-8"?>
<ThreadedComments xmlns="http://schemas.microsoft.com/office/spreadsheetml/2018/threadedcomments" xmlns:x="http://schemas.openxmlformats.org/spreadsheetml/2006/main">
  <threadedComment ref="E27" dT="2021-01-28T14:39:17.67" personId="{DCDAAADE-F434-4F29-9A54-E179590BEA2C}" id="{C3FF69C7-6A80-457C-A786-74B1E247F546}">
    <text>Erfaringstallet er baseret på Niras’ omfattende erfaringer med drift og optimering af trykluftanlæg. Tallet bruges som en tommelfingerregel  til at estimere effektforbrug af kompressoren, når der ikke er målinger til rådighed.</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atlascopco.com/da-dk/compressors/wiki/compressed-air-articles/absorption-adsorption" TargetMode="External"/><Relationship Id="rId1" Type="http://schemas.openxmlformats.org/officeDocument/2006/relationships/hyperlink" Target="https://www.retsinformation.dk/eli/lta/2020/1414" TargetMode="External"/><Relationship Id="rId4" Type="http://schemas.openxmlformats.org/officeDocument/2006/relationships/vmlDrawing" Target="../drawings/vmlDrawing13.v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7" Type="http://schemas.openxmlformats.org/officeDocument/2006/relationships/comments" Target="../comments3.xml"/><Relationship Id="rId2" Type="http://schemas.openxmlformats.org/officeDocument/2006/relationships/hyperlink" Target="https://ens.dk/ansvarsomraader/energibesparelser/virksomheder/erhvervstilskud-til-energieffektiviseringer" TargetMode="External"/><Relationship Id="rId1" Type="http://schemas.openxmlformats.org/officeDocument/2006/relationships/hyperlink" Target="https://tilskud.ens.dk/Dashboard/Login" TargetMode="External"/><Relationship Id="rId6" Type="http://schemas.openxmlformats.org/officeDocument/2006/relationships/vmlDrawing" Target="../drawings/vmlDrawing15.vml"/><Relationship Id="rId5" Type="http://schemas.openxmlformats.org/officeDocument/2006/relationships/vmlDrawing" Target="../drawings/vmlDrawing14.vml"/><Relationship Id="rId4"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hyperlink" Target="https://www.retsinformation.dk/eli/lta/2020/1414"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docweb/ProjectView.aspx?projno=227928" TargetMode="External"/><Relationship Id="rId4" Type="http://schemas.openxmlformats.org/officeDocument/2006/relationships/vmlDrawing" Target="../drawings/vmlDrawing8.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microsoft.com/office/2017/10/relationships/threadedComment" Target="../threadedComments/threadedComment2.xml"/><Relationship Id="rId3" Type="http://schemas.openxmlformats.org/officeDocument/2006/relationships/printerSettings" Target="../printerSettings/printerSettings9.bin"/><Relationship Id="rId7" Type="http://schemas.openxmlformats.org/officeDocument/2006/relationships/comments" Target="../comments2.xml"/><Relationship Id="rId2" Type="http://schemas.openxmlformats.org/officeDocument/2006/relationships/hyperlink" Target="https://www.retsinformation.dk/eli/lta/2020/1414" TargetMode="External"/><Relationship Id="rId1" Type="http://schemas.openxmlformats.org/officeDocument/2006/relationships/hyperlink" Target="../../AppData/Local/Microsoft/Windows/INetCache/Content.Outlook/AppData/Local/Microsoft/10406562/Shared%20Documents/Forms/AllItems.aspx" TargetMode="External"/><Relationship Id="rId6" Type="http://schemas.openxmlformats.org/officeDocument/2006/relationships/vmlDrawing" Target="../drawings/vmlDrawing11.vml"/><Relationship Id="rId5" Type="http://schemas.openxmlformats.org/officeDocument/2006/relationships/vmlDrawing" Target="../drawings/vmlDrawing10.vml"/><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33"/>
  <sheetViews>
    <sheetView tabSelected="1" showRuler="0" zoomScaleNormal="100" zoomScaleSheetLayoutView="400" workbookViewId="0">
      <selection activeCell="J21" sqref="J21:P21"/>
    </sheetView>
  </sheetViews>
  <sheetFormatPr defaultColWidth="10.453125" defaultRowHeight="12.75" customHeight="1" x14ac:dyDescent="0.25"/>
  <cols>
    <col min="1" max="1" width="7.453125" style="155" customWidth="1"/>
    <col min="2" max="2" width="4.26953125" style="155" customWidth="1"/>
    <col min="3" max="3" width="5.453125" style="155" customWidth="1"/>
    <col min="4" max="4" width="11.26953125" style="155" customWidth="1"/>
    <col min="5" max="5" width="7.26953125" style="155" customWidth="1"/>
    <col min="6" max="6" width="7.453125" style="155" customWidth="1"/>
    <col min="7" max="7" width="8.7265625" style="155" customWidth="1"/>
    <col min="8" max="8" width="7.453125" style="155" customWidth="1"/>
    <col min="9" max="9" width="17" style="155" customWidth="1"/>
    <col min="10" max="10" width="3.7265625" style="155" customWidth="1"/>
    <col min="11" max="11" width="4.54296875" style="155" customWidth="1"/>
    <col min="12" max="12" width="3.453125" style="155" customWidth="1"/>
    <col min="13" max="15" width="7.7265625" style="155" customWidth="1"/>
    <col min="16" max="16" width="10.453125" style="155"/>
    <col min="17" max="17" width="13.453125" style="155" customWidth="1"/>
    <col min="18" max="18" width="7.453125" style="155" customWidth="1"/>
    <col min="19" max="16384" width="10.453125" style="155"/>
  </cols>
  <sheetData>
    <row r="1" spans="1:31" ht="12.75" customHeight="1" x14ac:dyDescent="0.3">
      <c r="A1" s="269"/>
      <c r="B1" s="324"/>
      <c r="C1" s="324"/>
      <c r="D1" s="325"/>
      <c r="E1" s="325"/>
      <c r="F1" s="325"/>
      <c r="G1" s="325"/>
      <c r="H1" s="325"/>
      <c r="I1" s="326"/>
      <c r="J1" s="246"/>
      <c r="K1" s="246"/>
      <c r="L1" s="246"/>
      <c r="M1" s="270"/>
      <c r="N1" s="270"/>
      <c r="O1" s="270"/>
      <c r="P1" s="270" t="s">
        <v>235</v>
      </c>
      <c r="Q1" s="271"/>
      <c r="R1" s="270"/>
      <c r="AE1" s="240"/>
    </row>
    <row r="2" spans="1:31" ht="12.75" customHeight="1" x14ac:dyDescent="0.25">
      <c r="A2" s="246"/>
      <c r="B2" s="324"/>
      <c r="C2" s="324"/>
      <c r="D2" s="325"/>
      <c r="E2" s="325"/>
      <c r="F2" s="325"/>
      <c r="G2" s="325"/>
      <c r="H2" s="325"/>
      <c r="I2" s="326"/>
      <c r="J2" s="246"/>
      <c r="K2" s="246"/>
      <c r="L2" s="246"/>
      <c r="M2" s="272"/>
      <c r="N2" s="272"/>
      <c r="O2" s="272"/>
      <c r="P2" s="273" t="s">
        <v>5</v>
      </c>
      <c r="Q2" s="272"/>
      <c r="R2" s="272"/>
      <c r="AE2" s="240"/>
    </row>
    <row r="3" spans="1:31" ht="24" customHeight="1" x14ac:dyDescent="0.35">
      <c r="A3" s="274"/>
      <c r="B3" s="275" t="s">
        <v>6</v>
      </c>
      <c r="C3" s="276"/>
      <c r="D3" s="246"/>
      <c r="E3" s="246"/>
      <c r="F3" s="246"/>
      <c r="G3" s="246"/>
      <c r="H3" s="246"/>
      <c r="I3" s="246"/>
      <c r="J3" s="246"/>
      <c r="K3" s="246"/>
      <c r="L3" s="246"/>
      <c r="M3" s="246"/>
      <c r="N3" s="246"/>
      <c r="O3" s="246"/>
      <c r="P3" s="273" t="s">
        <v>7</v>
      </c>
      <c r="Q3" s="272"/>
      <c r="R3" s="277" t="s">
        <v>253</v>
      </c>
      <c r="AE3" s="240"/>
    </row>
    <row r="4" spans="1:31" ht="12.75" customHeight="1" x14ac:dyDescent="0.25">
      <c r="A4" s="278"/>
      <c r="B4" s="278"/>
      <c r="C4" s="278"/>
      <c r="D4" s="278"/>
      <c r="E4" s="278"/>
      <c r="F4" s="278"/>
      <c r="G4" s="278"/>
      <c r="H4" s="278"/>
      <c r="I4" s="278"/>
      <c r="J4" s="278"/>
      <c r="K4" s="278"/>
      <c r="L4" s="278"/>
      <c r="M4" s="278"/>
      <c r="N4" s="278"/>
      <c r="O4" s="278"/>
      <c r="P4" s="278"/>
      <c r="Q4" s="278"/>
      <c r="R4" s="278"/>
      <c r="AE4" s="240"/>
    </row>
    <row r="5" spans="1:31" ht="6.75" customHeight="1" x14ac:dyDescent="0.25">
      <c r="A5" s="246"/>
      <c r="B5" s="279"/>
      <c r="C5" s="246"/>
      <c r="D5" s="246"/>
      <c r="E5" s="246"/>
      <c r="F5" s="246"/>
      <c r="G5" s="246"/>
      <c r="H5" s="246"/>
      <c r="I5" s="246"/>
      <c r="J5" s="246"/>
      <c r="K5" s="246"/>
      <c r="L5" s="246"/>
      <c r="M5" s="246"/>
      <c r="N5" s="246"/>
      <c r="O5" s="246"/>
      <c r="P5" s="246"/>
      <c r="Q5" s="246"/>
      <c r="R5" s="246"/>
      <c r="AE5" s="240"/>
    </row>
    <row r="6" spans="1:31" ht="12.75" customHeight="1" x14ac:dyDescent="0.35">
      <c r="A6" s="280"/>
      <c r="B6" s="327"/>
      <c r="C6" s="327"/>
      <c r="D6" s="327"/>
      <c r="E6" s="327"/>
      <c r="F6" s="327"/>
      <c r="G6" s="327"/>
      <c r="H6" s="327"/>
      <c r="I6" s="327"/>
      <c r="J6" s="327"/>
      <c r="K6" s="327"/>
      <c r="L6" s="327"/>
      <c r="M6" s="327"/>
      <c r="N6" s="281"/>
      <c r="O6" s="281"/>
      <c r="P6" s="282"/>
      <c r="Q6" s="280"/>
      <c r="R6" s="246"/>
      <c r="AE6" s="240"/>
    </row>
    <row r="7" spans="1:31" ht="12.75" customHeight="1" x14ac:dyDescent="0.35">
      <c r="A7" s="280"/>
      <c r="B7" s="327"/>
      <c r="C7" s="327"/>
      <c r="D7" s="327"/>
      <c r="E7" s="327"/>
      <c r="F7" s="327"/>
      <c r="G7" s="327"/>
      <c r="H7" s="327"/>
      <c r="I7" s="327"/>
      <c r="J7" s="327"/>
      <c r="K7" s="327"/>
      <c r="L7" s="327"/>
      <c r="M7" s="327"/>
      <c r="N7" s="281"/>
      <c r="O7" s="281"/>
      <c r="P7" s="283"/>
      <c r="Q7" s="283"/>
      <c r="R7" s="246"/>
      <c r="AE7" s="240"/>
    </row>
    <row r="8" spans="1:31" ht="12.75" customHeight="1" x14ac:dyDescent="0.25">
      <c r="A8" s="280"/>
      <c r="B8" s="284"/>
      <c r="C8" s="328"/>
      <c r="D8" s="328"/>
      <c r="E8" s="328"/>
      <c r="F8" s="328"/>
      <c r="G8" s="328"/>
      <c r="H8" s="328"/>
      <c r="I8" s="328"/>
      <c r="J8" s="328"/>
      <c r="K8" s="328"/>
      <c r="L8" s="328"/>
      <c r="M8" s="328"/>
      <c r="N8" s="285"/>
      <c r="O8" s="285"/>
      <c r="P8" s="286"/>
      <c r="Q8" s="287"/>
      <c r="R8" s="246"/>
      <c r="AE8" s="240"/>
    </row>
    <row r="9" spans="1:31" ht="12.75" customHeight="1" x14ac:dyDescent="0.25">
      <c r="A9" s="280"/>
      <c r="B9" s="284"/>
      <c r="C9" s="328"/>
      <c r="D9" s="328"/>
      <c r="E9" s="328"/>
      <c r="F9" s="328"/>
      <c r="G9" s="328"/>
      <c r="H9" s="328"/>
      <c r="I9" s="328"/>
      <c r="J9" s="328"/>
      <c r="K9" s="328"/>
      <c r="L9" s="328"/>
      <c r="M9" s="328"/>
      <c r="N9" s="285"/>
      <c r="O9" s="285"/>
      <c r="P9" s="286"/>
      <c r="Q9" s="287"/>
      <c r="R9" s="246"/>
      <c r="AE9" s="240"/>
    </row>
    <row r="10" spans="1:31" ht="12.75" customHeight="1" x14ac:dyDescent="0.25">
      <c r="A10" s="280"/>
      <c r="B10" s="284"/>
      <c r="C10" s="328"/>
      <c r="D10" s="328"/>
      <c r="E10" s="328"/>
      <c r="F10" s="328"/>
      <c r="G10" s="328"/>
      <c r="H10" s="328"/>
      <c r="I10" s="328"/>
      <c r="J10" s="328"/>
      <c r="K10" s="328"/>
      <c r="L10" s="328"/>
      <c r="M10" s="328"/>
      <c r="N10" s="285"/>
      <c r="O10" s="285"/>
      <c r="P10" s="286"/>
      <c r="Q10" s="287"/>
      <c r="R10" s="246"/>
      <c r="AE10" s="240"/>
    </row>
    <row r="11" spans="1:31" ht="12.75" customHeight="1" x14ac:dyDescent="0.25">
      <c r="A11" s="280"/>
      <c r="B11" s="284"/>
      <c r="C11" s="328"/>
      <c r="D11" s="328"/>
      <c r="E11" s="328"/>
      <c r="F11" s="328"/>
      <c r="G11" s="328"/>
      <c r="H11" s="328"/>
      <c r="I11" s="328"/>
      <c r="J11" s="328"/>
      <c r="K11" s="328"/>
      <c r="L11" s="328"/>
      <c r="M11" s="328"/>
      <c r="N11" s="285"/>
      <c r="O11" s="285"/>
      <c r="P11" s="286"/>
      <c r="Q11" s="287"/>
      <c r="R11" s="246"/>
      <c r="AE11" s="240"/>
    </row>
    <row r="12" spans="1:31" ht="12.75" customHeight="1" x14ac:dyDescent="0.25">
      <c r="A12" s="280"/>
      <c r="B12" s="284"/>
      <c r="C12" s="328"/>
      <c r="D12" s="328"/>
      <c r="E12" s="328"/>
      <c r="F12" s="328"/>
      <c r="G12" s="328"/>
      <c r="H12" s="328"/>
      <c r="I12" s="328"/>
      <c r="J12" s="328"/>
      <c r="K12" s="328"/>
      <c r="L12" s="328"/>
      <c r="M12" s="328"/>
      <c r="N12" s="285"/>
      <c r="O12" s="285"/>
      <c r="P12" s="286"/>
      <c r="Q12" s="287"/>
      <c r="R12" s="246"/>
      <c r="AE12" s="240"/>
    </row>
    <row r="13" spans="1:31" ht="12.75" customHeight="1" x14ac:dyDescent="0.25">
      <c r="A13" s="280"/>
      <c r="B13" s="284"/>
      <c r="C13" s="329"/>
      <c r="D13" s="329"/>
      <c r="E13" s="329"/>
      <c r="F13" s="329"/>
      <c r="G13" s="329"/>
      <c r="H13" s="329"/>
      <c r="I13" s="329"/>
      <c r="J13" s="329"/>
      <c r="K13" s="329"/>
      <c r="L13" s="329"/>
      <c r="M13" s="329"/>
      <c r="N13" s="288"/>
      <c r="O13" s="288"/>
      <c r="P13" s="283"/>
      <c r="Q13" s="287"/>
      <c r="R13" s="246"/>
      <c r="AE13" s="240"/>
    </row>
    <row r="14" spans="1:31" ht="9.75" customHeight="1" x14ac:dyDescent="0.45">
      <c r="A14" s="280"/>
      <c r="B14" s="289"/>
      <c r="C14" s="280"/>
      <c r="D14" s="280"/>
      <c r="E14" s="280"/>
      <c r="F14" s="280"/>
      <c r="G14" s="280"/>
      <c r="H14" s="280"/>
      <c r="I14" s="280"/>
      <c r="J14" s="280"/>
      <c r="K14" s="290"/>
      <c r="L14" s="290"/>
      <c r="M14" s="280"/>
      <c r="N14" s="280"/>
      <c r="O14" s="280"/>
      <c r="P14" s="280"/>
      <c r="Q14" s="280"/>
      <c r="R14" s="246"/>
      <c r="AE14" s="240"/>
    </row>
    <row r="15" spans="1:31" ht="17.5" x14ac:dyDescent="0.35">
      <c r="A15" s="280"/>
      <c r="B15" s="330"/>
      <c r="C15" s="330"/>
      <c r="D15" s="330"/>
      <c r="E15" s="330"/>
      <c r="F15" s="330"/>
      <c r="G15" s="330"/>
      <c r="H15" s="330"/>
      <c r="I15" s="330"/>
      <c r="J15" s="330"/>
      <c r="K15" s="280"/>
      <c r="L15" s="291"/>
      <c r="M15" s="280"/>
      <c r="N15" s="280"/>
      <c r="O15" s="280"/>
      <c r="P15" s="291"/>
      <c r="Q15" s="291"/>
      <c r="R15" s="292"/>
      <c r="AE15" s="240"/>
    </row>
    <row r="16" spans="1:31" ht="12.75" customHeight="1" x14ac:dyDescent="0.25">
      <c r="A16" s="280"/>
      <c r="B16" s="284"/>
      <c r="C16" s="329"/>
      <c r="D16" s="329"/>
      <c r="E16" s="329"/>
      <c r="F16" s="329"/>
      <c r="G16" s="288"/>
      <c r="H16" s="331"/>
      <c r="I16" s="331"/>
      <c r="J16" s="282"/>
      <c r="K16" s="280"/>
      <c r="L16" s="320"/>
      <c r="M16" s="332"/>
      <c r="N16" s="332"/>
      <c r="O16" s="332"/>
      <c r="P16" s="332"/>
      <c r="Q16" s="332"/>
      <c r="R16" s="246"/>
      <c r="AE16" s="240"/>
    </row>
    <row r="17" spans="1:31" ht="12.75" customHeight="1" x14ac:dyDescent="0.25">
      <c r="A17" s="280"/>
      <c r="B17" s="284"/>
      <c r="C17" s="328"/>
      <c r="D17" s="328"/>
      <c r="E17" s="328"/>
      <c r="F17" s="328"/>
      <c r="G17" s="285"/>
      <c r="H17" s="320"/>
      <c r="I17" s="320"/>
      <c r="J17" s="282"/>
      <c r="K17" s="280"/>
      <c r="L17" s="320"/>
      <c r="M17" s="332"/>
      <c r="N17" s="332"/>
      <c r="O17" s="332"/>
      <c r="P17" s="332"/>
      <c r="Q17" s="332"/>
      <c r="R17" s="246"/>
      <c r="AE17" s="240"/>
    </row>
    <row r="18" spans="1:31" ht="12.75" customHeight="1" x14ac:dyDescent="0.25">
      <c r="A18" s="280"/>
      <c r="B18" s="284"/>
      <c r="C18" s="282"/>
      <c r="D18" s="282"/>
      <c r="E18" s="282"/>
      <c r="F18" s="282"/>
      <c r="G18" s="288"/>
      <c r="H18" s="282"/>
      <c r="I18" s="282"/>
      <c r="J18" s="282"/>
      <c r="K18" s="280"/>
      <c r="L18" s="282"/>
      <c r="M18" s="293"/>
      <c r="N18" s="293"/>
      <c r="O18" s="293"/>
      <c r="P18" s="293"/>
      <c r="Q18" s="293"/>
      <c r="R18" s="246"/>
      <c r="AE18" s="240"/>
    </row>
    <row r="19" spans="1:31" ht="12.75" customHeight="1" x14ac:dyDescent="0.25">
      <c r="A19" s="280"/>
      <c r="B19" s="284"/>
      <c r="C19" s="282"/>
      <c r="D19" s="282"/>
      <c r="E19" s="282"/>
      <c r="F19" s="282"/>
      <c r="G19" s="288"/>
      <c r="H19" s="282"/>
      <c r="I19" s="282"/>
      <c r="J19" s="282"/>
      <c r="K19" s="280"/>
      <c r="L19" s="282"/>
      <c r="M19" s="293"/>
      <c r="N19" s="293"/>
      <c r="O19" s="293"/>
      <c r="P19" s="293"/>
      <c r="Q19" s="293"/>
      <c r="R19" s="246"/>
      <c r="AE19" s="240"/>
    </row>
    <row r="20" spans="1:31" ht="12" customHeight="1" x14ac:dyDescent="0.35">
      <c r="A20" s="280"/>
      <c r="B20" s="294"/>
      <c r="C20" s="284"/>
      <c r="D20" s="295" t="s">
        <v>8</v>
      </c>
      <c r="E20" s="296"/>
      <c r="F20" s="296"/>
      <c r="G20" s="296"/>
      <c r="H20" s="246"/>
      <c r="I20" s="297"/>
      <c r="J20" s="295" t="s">
        <v>9</v>
      </c>
      <c r="K20" s="298"/>
      <c r="L20" s="246"/>
      <c r="M20" s="296"/>
      <c r="N20" s="296"/>
      <c r="O20" s="299"/>
      <c r="P20" s="282"/>
      <c r="Q20" s="246"/>
      <c r="R20" s="246"/>
      <c r="AE20" s="240"/>
    </row>
    <row r="21" spans="1:31" ht="26.25" customHeight="1" x14ac:dyDescent="0.35">
      <c r="A21" s="280"/>
      <c r="B21" s="284"/>
      <c r="C21" s="295"/>
      <c r="D21" s="323" t="s">
        <v>246</v>
      </c>
      <c r="E21" s="323"/>
      <c r="F21" s="323"/>
      <c r="G21" s="323"/>
      <c r="H21" s="323"/>
      <c r="I21" s="300"/>
      <c r="J21" s="319" t="s">
        <v>250</v>
      </c>
      <c r="K21" s="319"/>
      <c r="L21" s="319"/>
      <c r="M21" s="319"/>
      <c r="N21" s="319"/>
      <c r="O21" s="319"/>
      <c r="P21" s="319"/>
      <c r="Q21" s="301"/>
      <c r="R21" s="246"/>
      <c r="AE21" s="240"/>
    </row>
    <row r="22" spans="1:31" ht="26.25" customHeight="1" x14ac:dyDescent="0.25">
      <c r="A22" s="280"/>
      <c r="B22" s="284"/>
      <c r="C22" s="302"/>
      <c r="D22" s="319" t="s">
        <v>247</v>
      </c>
      <c r="E22" s="319"/>
      <c r="F22" s="319"/>
      <c r="G22" s="319"/>
      <c r="H22" s="319"/>
      <c r="I22" s="302"/>
      <c r="J22" s="319" t="s">
        <v>251</v>
      </c>
      <c r="K22" s="319"/>
      <c r="L22" s="319"/>
      <c r="M22" s="319"/>
      <c r="N22" s="319"/>
      <c r="O22" s="319"/>
      <c r="P22" s="319"/>
      <c r="Q22" s="302"/>
      <c r="R22" s="246"/>
      <c r="AE22" s="240"/>
    </row>
    <row r="23" spans="1:31" ht="26.25" customHeight="1" x14ac:dyDescent="0.25">
      <c r="A23" s="280"/>
      <c r="B23" s="284"/>
      <c r="C23" s="302"/>
      <c r="D23" s="319" t="s">
        <v>248</v>
      </c>
      <c r="E23" s="319"/>
      <c r="F23" s="319"/>
      <c r="G23" s="319"/>
      <c r="H23" s="319"/>
      <c r="I23" s="302"/>
      <c r="J23" s="297"/>
      <c r="K23" s="301"/>
      <c r="L23" s="301"/>
      <c r="M23" s="301"/>
      <c r="N23" s="301"/>
      <c r="O23" s="301"/>
      <c r="P23" s="301"/>
      <c r="Q23" s="301"/>
      <c r="R23" s="246"/>
      <c r="AE23" s="240"/>
    </row>
    <row r="24" spans="1:31" ht="30.4" customHeight="1" x14ac:dyDescent="0.25">
      <c r="A24" s="280"/>
      <c r="B24" s="284"/>
      <c r="C24" s="302"/>
      <c r="D24" s="319" t="s">
        <v>249</v>
      </c>
      <c r="E24" s="319"/>
      <c r="F24" s="319"/>
      <c r="G24" s="319"/>
      <c r="H24" s="303"/>
      <c r="I24" s="302"/>
      <c r="J24" s="297"/>
      <c r="K24" s="297"/>
      <c r="L24" s="297"/>
      <c r="M24" s="297"/>
      <c r="N24" s="304"/>
      <c r="O24" s="304"/>
      <c r="P24" s="282"/>
      <c r="Q24" s="282"/>
      <c r="R24" s="246"/>
      <c r="AE24" s="240"/>
    </row>
    <row r="25" spans="1:31" ht="12.75" customHeight="1" x14ac:dyDescent="0.25">
      <c r="A25" s="280"/>
      <c r="B25" s="280"/>
      <c r="C25" s="282"/>
      <c r="D25" s="282"/>
      <c r="E25" s="282"/>
      <c r="F25" s="282"/>
      <c r="G25" s="282"/>
      <c r="H25" s="282"/>
      <c r="I25" s="282"/>
      <c r="J25" s="282"/>
      <c r="K25" s="282"/>
      <c r="L25" s="282"/>
      <c r="M25" s="282"/>
      <c r="N25" s="282"/>
      <c r="O25" s="282"/>
      <c r="P25" s="282"/>
      <c r="Q25" s="282"/>
      <c r="R25" s="246"/>
      <c r="AE25" s="240"/>
    </row>
    <row r="26" spans="1:31" ht="18.75" customHeight="1" x14ac:dyDescent="0.25">
      <c r="A26" s="280"/>
      <c r="B26" s="305"/>
      <c r="C26" s="282"/>
      <c r="D26" s="282"/>
      <c r="E26" s="282"/>
      <c r="F26" s="282"/>
      <c r="G26" s="282"/>
      <c r="H26" s="282"/>
      <c r="I26" s="282"/>
      <c r="J26" s="282"/>
      <c r="K26" s="282"/>
      <c r="L26" s="282"/>
      <c r="M26" s="282"/>
      <c r="N26" s="282"/>
      <c r="O26" s="282"/>
      <c r="P26" s="282"/>
      <c r="Q26" s="282"/>
      <c r="R26" s="246"/>
      <c r="AE26" s="240"/>
    </row>
    <row r="27" spans="1:31" ht="12.75" customHeight="1" x14ac:dyDescent="0.25">
      <c r="A27" s="280"/>
      <c r="B27" s="306"/>
      <c r="C27" s="282"/>
      <c r="D27" s="282"/>
      <c r="E27" s="282"/>
      <c r="F27" s="282"/>
      <c r="G27" s="282"/>
      <c r="H27" s="282"/>
      <c r="I27" s="282"/>
      <c r="J27" s="282"/>
      <c r="K27" s="282"/>
      <c r="L27" s="282"/>
      <c r="M27" s="282"/>
      <c r="N27" s="282"/>
      <c r="O27" s="282"/>
      <c r="P27" s="282"/>
      <c r="Q27" s="282"/>
      <c r="R27" s="246"/>
      <c r="AE27" s="240"/>
    </row>
    <row r="28" spans="1:31" ht="12.75" customHeight="1" x14ac:dyDescent="0.25">
      <c r="A28" s="280"/>
      <c r="B28" s="306"/>
      <c r="C28" s="282"/>
      <c r="D28" s="282"/>
      <c r="E28" s="282"/>
      <c r="F28" s="282"/>
      <c r="G28" s="282"/>
      <c r="H28" s="282"/>
      <c r="I28" s="282"/>
      <c r="J28" s="282"/>
      <c r="K28" s="282"/>
      <c r="L28" s="282"/>
      <c r="M28" s="282"/>
      <c r="N28" s="282"/>
      <c r="O28" s="282"/>
      <c r="P28" s="282"/>
      <c r="Q28" s="282"/>
      <c r="R28" s="280"/>
      <c r="AE28" s="240"/>
    </row>
    <row r="29" spans="1:31" ht="15" customHeight="1" x14ac:dyDescent="0.25">
      <c r="A29" s="280"/>
      <c r="B29" s="288"/>
      <c r="C29" s="282"/>
      <c r="D29" s="282"/>
      <c r="E29" s="282"/>
      <c r="F29" s="282"/>
      <c r="G29" s="282"/>
      <c r="H29" s="282"/>
      <c r="I29" s="282"/>
      <c r="J29" s="282"/>
      <c r="K29" s="282"/>
      <c r="L29" s="282"/>
      <c r="M29" s="282"/>
      <c r="N29" s="282"/>
      <c r="O29" s="282"/>
      <c r="P29" s="282"/>
      <c r="Q29" s="282"/>
      <c r="R29" s="280"/>
      <c r="AE29" s="240"/>
    </row>
    <row r="30" spans="1:31" ht="12.75" customHeight="1" x14ac:dyDescent="0.25">
      <c r="A30" s="280"/>
      <c r="B30" s="321"/>
      <c r="C30" s="321"/>
      <c r="D30" s="321"/>
      <c r="E30" s="321"/>
      <c r="F30" s="321"/>
      <c r="G30" s="307"/>
      <c r="H30" s="307"/>
      <c r="I30" s="322"/>
      <c r="J30" s="321"/>
      <c r="K30" s="280"/>
      <c r="L30" s="320"/>
      <c r="M30" s="318"/>
      <c r="N30" s="318"/>
      <c r="O30" s="318"/>
      <c r="P30" s="318"/>
      <c r="Q30" s="318"/>
      <c r="R30" s="280"/>
      <c r="AE30" s="240"/>
    </row>
    <row r="31" spans="1:31" ht="15" customHeight="1" x14ac:dyDescent="0.25">
      <c r="A31" s="280"/>
      <c r="B31" s="321"/>
      <c r="C31" s="321"/>
      <c r="D31" s="321"/>
      <c r="E31" s="321"/>
      <c r="F31" s="321"/>
      <c r="G31" s="307"/>
      <c r="H31" s="307"/>
      <c r="I31" s="322"/>
      <c r="J31" s="321"/>
      <c r="K31" s="280"/>
      <c r="L31" s="320"/>
      <c r="M31" s="318"/>
      <c r="N31" s="318"/>
      <c r="O31" s="318"/>
      <c r="P31" s="318"/>
      <c r="Q31" s="318"/>
      <c r="R31" s="280"/>
      <c r="AE31" s="240"/>
    </row>
    <row r="32" spans="1:31" ht="18.75" customHeight="1" x14ac:dyDescent="0.25">
      <c r="A32" s="280"/>
      <c r="B32" s="280"/>
      <c r="C32" s="280"/>
      <c r="D32" s="280"/>
      <c r="E32" s="280"/>
      <c r="F32" s="280"/>
      <c r="G32" s="280"/>
      <c r="H32" s="280"/>
      <c r="I32" s="280"/>
      <c r="J32" s="280"/>
      <c r="K32" s="280"/>
      <c r="L32" s="280"/>
      <c r="M32" s="280"/>
      <c r="N32" s="280"/>
      <c r="O32" s="280"/>
      <c r="P32" s="280"/>
      <c r="Q32" s="280"/>
      <c r="R32" s="308"/>
      <c r="AE32" s="240"/>
    </row>
    <row r="33" spans="31:31" ht="12.75" customHeight="1" x14ac:dyDescent="0.25">
      <c r="AE33" s="240"/>
    </row>
  </sheetData>
  <sheetProtection algorithmName="SHA-512" hashValue="Dg97a5FcbHDw3S15wb3fsBtFNcKJjJd1t0TpfOfAahWZ0L1XZ81CZQlVJ0pBlzvG/iuQBJm3D4BMjxkkxDWbwQ==" saltValue="n8C+bHIRu1dsDsYi9J2lzA==" spinCount="100000" sheet="1" objects="1" scenarios="1"/>
  <mergeCells count="29">
    <mergeCell ref="C13:M13"/>
    <mergeCell ref="B15:J15"/>
    <mergeCell ref="C16:F16"/>
    <mergeCell ref="H16:I16"/>
    <mergeCell ref="L16:L17"/>
    <mergeCell ref="M16:Q17"/>
    <mergeCell ref="C17:F17"/>
    <mergeCell ref="C8:M8"/>
    <mergeCell ref="C9:M9"/>
    <mergeCell ref="C10:M10"/>
    <mergeCell ref="C11:M11"/>
    <mergeCell ref="C12:M12"/>
    <mergeCell ref="B1:C2"/>
    <mergeCell ref="D1:E2"/>
    <mergeCell ref="F1:H2"/>
    <mergeCell ref="I1:I2"/>
    <mergeCell ref="B6:M7"/>
    <mergeCell ref="M30:Q31"/>
    <mergeCell ref="J21:P21"/>
    <mergeCell ref="J22:P22"/>
    <mergeCell ref="H17:I17"/>
    <mergeCell ref="B30:F31"/>
    <mergeCell ref="I30:I31"/>
    <mergeCell ref="J30:J31"/>
    <mergeCell ref="L30:L31"/>
    <mergeCell ref="D21:H21"/>
    <mergeCell ref="D22:H22"/>
    <mergeCell ref="D23:H23"/>
    <mergeCell ref="D24:G24"/>
  </mergeCells>
  <conditionalFormatting sqref="K14:L14 Q8:Q13">
    <cfRule type="iconSet" priority="1">
      <iconSet iconSet="3Symbols2">
        <cfvo type="percent" val="0"/>
        <cfvo type="percent" val="33"/>
        <cfvo type="percent" val="67"/>
      </iconSet>
    </cfRule>
  </conditionalFormatting>
  <dataValidations count="1">
    <dataValidation type="list" allowBlank="1" showInputMessage="1" showErrorMessage="1" sqref="H17:H19">
      <formula1>#REF!</formula1>
    </dataValidation>
  </dataValidations>
  <pageMargins left="0.23622047244094491" right="0.23622047244094491" top="0.74803149606299213" bottom="0.74803149606299213" header="0.31496062992125984" footer="0.31496062992125984"/>
  <pageSetup paperSize="9" fitToWidth="0" fitToHeight="0" orientation="landscape" r:id="rId1"/>
  <headerFooter>
    <oddHeader xml:space="preserve">&amp;L&amp;G&amp;R&amp;18 </oddHeader>
    <oddFooter>&amp;C&amp;"Verdana,normal"&amp;8&amp;P / &amp;K000000&amp;N</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C27"/>
  <sheetViews>
    <sheetView showRuler="0" view="pageLayout" zoomScale="115" zoomScaleNormal="100" zoomScaleSheetLayoutView="400" zoomScalePageLayoutView="115" workbookViewId="0">
      <selection activeCell="G29" sqref="G29"/>
    </sheetView>
  </sheetViews>
  <sheetFormatPr defaultColWidth="10.453125" defaultRowHeight="12.75" customHeight="1" x14ac:dyDescent="0.25"/>
  <cols>
    <col min="1" max="1" width="7.453125" style="7" customWidth="1"/>
    <col min="2" max="2" width="4.26953125" style="7" customWidth="1"/>
    <col min="3" max="3" width="5.453125" style="7" customWidth="1"/>
    <col min="4" max="4" width="11.26953125" style="7" customWidth="1"/>
    <col min="5" max="5" width="7.26953125" style="7" customWidth="1"/>
    <col min="6" max="6" width="7.453125" style="7" customWidth="1"/>
    <col min="7" max="7" width="15.7265625" style="7" customWidth="1"/>
    <col min="8" max="8" width="15.453125" style="7" customWidth="1"/>
    <col min="9" max="9" width="6.453125" style="7" customWidth="1"/>
    <col min="10" max="10" width="4.54296875" style="7" customWidth="1"/>
    <col min="11" max="11" width="3.453125" style="7" customWidth="1"/>
    <col min="12" max="12" width="7.7265625" style="7" customWidth="1"/>
    <col min="13" max="13" width="14.453125" style="7" customWidth="1"/>
    <col min="14" max="14" width="10.453125" style="7"/>
    <col min="15" max="15" width="13.453125" style="7" customWidth="1"/>
    <col min="16" max="16" width="7.453125" style="7" customWidth="1"/>
    <col min="17" max="16384" width="10.453125" style="7"/>
  </cols>
  <sheetData>
    <row r="1" spans="1:29" ht="12.75" customHeight="1" x14ac:dyDescent="0.3">
      <c r="A1" s="13"/>
      <c r="B1" s="359" t="s">
        <v>0</v>
      </c>
      <c r="C1" s="359"/>
      <c r="D1" s="360" t="s">
        <v>1</v>
      </c>
      <c r="E1" s="360"/>
      <c r="F1" s="360" t="s">
        <v>2</v>
      </c>
      <c r="G1" s="360"/>
      <c r="H1" s="362" t="s">
        <v>3</v>
      </c>
      <c r="I1" s="5"/>
      <c r="J1" s="5"/>
      <c r="K1" s="5"/>
      <c r="L1" s="9"/>
      <c r="M1" s="8"/>
      <c r="N1" s="9" t="s">
        <v>4</v>
      </c>
      <c r="O1" s="8"/>
      <c r="P1" s="9"/>
      <c r="Q1" s="4"/>
      <c r="R1" s="4"/>
      <c r="S1" s="4"/>
      <c r="T1" s="4"/>
      <c r="U1" s="4"/>
      <c r="V1" s="4"/>
      <c r="W1" s="4"/>
      <c r="X1" s="4"/>
      <c r="Y1" s="4"/>
      <c r="Z1" s="4"/>
      <c r="AA1" s="4"/>
      <c r="AB1" s="4"/>
      <c r="AC1" s="4"/>
    </row>
    <row r="2" spans="1:29" ht="12.75" customHeight="1" x14ac:dyDescent="0.25">
      <c r="A2" s="5"/>
      <c r="B2" s="359"/>
      <c r="C2" s="359"/>
      <c r="D2" s="360"/>
      <c r="E2" s="360"/>
      <c r="F2" s="360"/>
      <c r="G2" s="360"/>
      <c r="H2" s="362"/>
      <c r="I2" s="5"/>
      <c r="J2" s="5"/>
      <c r="K2" s="5"/>
      <c r="L2" s="11"/>
      <c r="M2" s="11"/>
      <c r="N2" s="12" t="s">
        <v>5</v>
      </c>
      <c r="O2" s="11"/>
      <c r="P2" s="11"/>
      <c r="Q2" s="4"/>
      <c r="R2" s="4"/>
      <c r="S2" s="4"/>
      <c r="T2" s="4"/>
      <c r="U2" s="4"/>
      <c r="V2" s="4"/>
      <c r="W2" s="4"/>
      <c r="X2" s="4"/>
      <c r="Y2" s="4"/>
      <c r="Z2" s="4"/>
      <c r="AA2" s="4"/>
      <c r="AB2" s="4"/>
      <c r="AC2" s="4"/>
    </row>
    <row r="3" spans="1:29" ht="24" customHeight="1" x14ac:dyDescent="0.35">
      <c r="A3" s="15"/>
      <c r="B3" s="34" t="s">
        <v>12</v>
      </c>
      <c r="C3" s="10"/>
      <c r="D3" s="5"/>
      <c r="E3" s="5"/>
      <c r="F3" s="5"/>
      <c r="G3" s="5"/>
      <c r="H3" s="5"/>
      <c r="I3" s="5"/>
      <c r="J3" s="5"/>
      <c r="K3" s="5"/>
      <c r="L3" s="5"/>
      <c r="M3" s="11"/>
      <c r="N3" s="12" t="s">
        <v>7</v>
      </c>
      <c r="O3" s="11"/>
      <c r="P3" s="11"/>
      <c r="Q3" s="4"/>
      <c r="R3" s="4"/>
      <c r="S3" s="4"/>
      <c r="T3" s="4"/>
      <c r="U3" s="4"/>
      <c r="V3" s="4"/>
      <c r="W3" s="4"/>
      <c r="X3" s="4"/>
      <c r="Y3" s="4"/>
      <c r="Z3" s="4"/>
      <c r="AA3" s="4"/>
      <c r="AB3" s="4"/>
      <c r="AC3" s="4"/>
    </row>
    <row r="4" spans="1:29" ht="12.75" customHeight="1" x14ac:dyDescent="0.25">
      <c r="A4" s="16"/>
      <c r="B4" s="16"/>
      <c r="C4" s="16"/>
      <c r="D4" s="16"/>
      <c r="E4" s="16"/>
      <c r="F4" s="16"/>
      <c r="G4" s="16"/>
      <c r="H4" s="16"/>
      <c r="I4" s="16"/>
      <c r="J4" s="16"/>
      <c r="K4" s="16"/>
      <c r="L4" s="16"/>
      <c r="M4" s="16"/>
      <c r="N4" s="16"/>
      <c r="O4" s="16"/>
      <c r="P4" s="16"/>
      <c r="Q4" s="4"/>
      <c r="R4" s="4"/>
      <c r="S4" s="4"/>
      <c r="T4" s="4"/>
      <c r="U4" s="4"/>
      <c r="V4" s="4"/>
      <c r="W4" s="4"/>
      <c r="X4" s="4"/>
      <c r="Y4" s="4"/>
      <c r="Z4" s="4"/>
      <c r="AA4" s="4"/>
      <c r="AB4" s="4"/>
      <c r="AC4" s="4"/>
    </row>
    <row r="5" spans="1:29" ht="6.75" customHeight="1" x14ac:dyDescent="0.25">
      <c r="A5" s="5"/>
      <c r="B5" s="22"/>
      <c r="C5" s="5"/>
      <c r="D5" s="5"/>
      <c r="E5" s="5"/>
      <c r="F5" s="5"/>
      <c r="G5" s="5"/>
      <c r="H5" s="5"/>
      <c r="I5" s="5"/>
      <c r="J5" s="5"/>
      <c r="K5" s="5"/>
      <c r="L5" s="5"/>
      <c r="M5" s="5"/>
      <c r="N5" s="5"/>
      <c r="O5" s="5"/>
      <c r="P5" s="5"/>
      <c r="Q5" s="4"/>
      <c r="R5" s="4"/>
      <c r="S5" s="4"/>
      <c r="T5" s="4"/>
      <c r="U5" s="4"/>
      <c r="V5" s="4"/>
      <c r="W5" s="4"/>
      <c r="X5" s="4"/>
      <c r="Y5" s="4"/>
      <c r="Z5" s="4"/>
      <c r="AA5" s="4"/>
      <c r="AB5" s="4"/>
      <c r="AC5" s="4"/>
    </row>
    <row r="6" spans="1:29" ht="12.75" customHeight="1" x14ac:dyDescent="0.25">
      <c r="A6" s="5"/>
      <c r="B6" s="361" t="s">
        <v>14</v>
      </c>
      <c r="C6" s="361"/>
      <c r="D6" s="361"/>
      <c r="E6" s="361"/>
      <c r="F6" s="361"/>
      <c r="G6" s="361"/>
      <c r="H6" s="361"/>
      <c r="I6" s="361"/>
      <c r="J6" s="361"/>
      <c r="K6" s="361"/>
      <c r="L6" s="361"/>
      <c r="M6" s="39"/>
      <c r="N6" s="35"/>
      <c r="O6" s="5"/>
      <c r="P6" s="5"/>
      <c r="Q6" s="4"/>
      <c r="R6" s="4"/>
      <c r="S6" s="4"/>
      <c r="T6" s="4"/>
      <c r="U6" s="4"/>
      <c r="V6" s="4"/>
      <c r="W6" s="4"/>
      <c r="X6" s="4"/>
      <c r="Y6" s="4"/>
      <c r="Z6" s="4"/>
      <c r="AA6" s="4"/>
      <c r="AB6" s="4"/>
      <c r="AC6" s="4"/>
    </row>
    <row r="7" spans="1:29" ht="12.75" customHeight="1" x14ac:dyDescent="0.25">
      <c r="A7" s="5"/>
      <c r="B7" s="361"/>
      <c r="C7" s="361"/>
      <c r="D7" s="361"/>
      <c r="E7" s="361"/>
      <c r="F7" s="361"/>
      <c r="G7" s="361"/>
      <c r="H7" s="361"/>
      <c r="I7" s="361"/>
      <c r="J7" s="361"/>
      <c r="K7" s="361"/>
      <c r="L7" s="361"/>
      <c r="M7" s="26"/>
      <c r="N7" s="28"/>
      <c r="O7" s="28"/>
      <c r="P7" s="5"/>
      <c r="Q7" s="4"/>
      <c r="R7" s="4"/>
      <c r="S7" s="4"/>
      <c r="T7" s="4"/>
      <c r="U7" s="4"/>
      <c r="V7" s="4"/>
      <c r="W7" s="4"/>
      <c r="X7" s="4"/>
      <c r="Y7" s="4"/>
      <c r="Z7" s="4"/>
      <c r="AA7" s="4"/>
      <c r="AB7" s="4"/>
      <c r="AC7" s="4"/>
    </row>
    <row r="8" spans="1:29" ht="12.75" customHeight="1" x14ac:dyDescent="0.25">
      <c r="A8" s="5"/>
      <c r="B8" s="134" t="s">
        <v>15</v>
      </c>
      <c r="C8" s="399" t="s">
        <v>131</v>
      </c>
      <c r="D8" s="399"/>
      <c r="E8" s="399"/>
      <c r="F8" s="399"/>
      <c r="G8" s="399"/>
      <c r="H8" s="399"/>
      <c r="I8" s="399"/>
      <c r="J8" s="399"/>
      <c r="K8" s="399"/>
      <c r="L8" s="341"/>
      <c r="M8" s="31" t="s">
        <v>16</v>
      </c>
      <c r="N8" s="127" t="s">
        <v>16</v>
      </c>
      <c r="O8" s="30">
        <f t="shared" ref="O8:O12" si="0">IF(M8=N8,1,0)</f>
        <v>1</v>
      </c>
      <c r="P8" s="5"/>
      <c r="Q8" s="4"/>
      <c r="R8" s="4"/>
      <c r="S8" s="4"/>
      <c r="T8" s="4"/>
      <c r="U8" s="4"/>
      <c r="V8" s="4"/>
      <c r="W8" s="4"/>
      <c r="X8" s="4"/>
      <c r="Y8" s="4"/>
      <c r="Z8" s="4"/>
      <c r="AA8" s="4"/>
      <c r="AB8" s="4"/>
      <c r="AC8" s="4"/>
    </row>
    <row r="9" spans="1:29" ht="12.75" customHeight="1" x14ac:dyDescent="0.25">
      <c r="A9" s="5"/>
      <c r="B9" s="134" t="s">
        <v>15</v>
      </c>
      <c r="C9" s="399" t="s">
        <v>132</v>
      </c>
      <c r="D9" s="399"/>
      <c r="E9" s="399"/>
      <c r="F9" s="399"/>
      <c r="G9" s="399"/>
      <c r="H9" s="399"/>
      <c r="I9" s="399"/>
      <c r="J9" s="399"/>
      <c r="K9" s="399"/>
      <c r="L9" s="341"/>
      <c r="M9" s="31" t="s">
        <v>16</v>
      </c>
      <c r="N9" s="127" t="s">
        <v>16</v>
      </c>
      <c r="O9" s="30">
        <f t="shared" si="0"/>
        <v>1</v>
      </c>
      <c r="P9" s="5"/>
      <c r="Q9" s="4"/>
      <c r="R9" s="4"/>
      <c r="S9" s="4"/>
      <c r="T9" s="4"/>
      <c r="U9" s="4"/>
      <c r="V9" s="4"/>
      <c r="W9" s="4"/>
      <c r="X9" s="4"/>
      <c r="Y9" s="4"/>
      <c r="Z9" s="4"/>
      <c r="AA9" s="4"/>
      <c r="AB9" s="4"/>
      <c r="AC9" s="4"/>
    </row>
    <row r="10" spans="1:29" ht="12.75" customHeight="1" x14ac:dyDescent="0.25">
      <c r="A10" s="5"/>
      <c r="B10" s="134" t="s">
        <v>15</v>
      </c>
      <c r="C10" s="399" t="s">
        <v>106</v>
      </c>
      <c r="D10" s="399"/>
      <c r="E10" s="399"/>
      <c r="F10" s="399"/>
      <c r="G10" s="399"/>
      <c r="H10" s="399"/>
      <c r="I10" s="399"/>
      <c r="J10" s="399"/>
      <c r="K10" s="399"/>
      <c r="L10" s="341"/>
      <c r="M10" s="31" t="s">
        <v>17</v>
      </c>
      <c r="N10" s="127" t="s">
        <v>17</v>
      </c>
      <c r="O10" s="30">
        <f t="shared" si="0"/>
        <v>1</v>
      </c>
      <c r="P10" s="5"/>
      <c r="Q10" s="4"/>
      <c r="R10" s="4"/>
      <c r="S10" s="4"/>
      <c r="T10" s="4"/>
      <c r="U10" s="4"/>
      <c r="V10" s="4"/>
      <c r="W10" s="4"/>
      <c r="X10" s="4"/>
      <c r="Y10" s="4"/>
      <c r="Z10" s="4"/>
      <c r="AA10" s="4"/>
      <c r="AB10" s="4"/>
      <c r="AC10" s="4"/>
    </row>
    <row r="11" spans="1:29" ht="12.75" customHeight="1" x14ac:dyDescent="0.25">
      <c r="A11" s="5"/>
      <c r="B11" s="134" t="s">
        <v>15</v>
      </c>
      <c r="C11" s="400" t="s">
        <v>18</v>
      </c>
      <c r="D11" s="400"/>
      <c r="E11" s="400"/>
      <c r="F11" s="400"/>
      <c r="G11" s="400"/>
      <c r="H11" s="400"/>
      <c r="I11" s="400"/>
      <c r="J11" s="400"/>
      <c r="K11" s="400"/>
      <c r="L11" s="401"/>
      <c r="M11" s="31" t="s">
        <v>16</v>
      </c>
      <c r="N11" s="126" t="s">
        <v>16</v>
      </c>
      <c r="O11" s="30">
        <f t="shared" si="0"/>
        <v>1</v>
      </c>
      <c r="P11" s="5"/>
      <c r="Q11" s="4"/>
      <c r="R11" s="4"/>
      <c r="S11" s="4"/>
      <c r="T11" s="4"/>
      <c r="U11" s="4"/>
      <c r="V11" s="4"/>
      <c r="W11" s="4"/>
      <c r="X11" s="4"/>
      <c r="Y11" s="4"/>
      <c r="Z11" s="4"/>
      <c r="AA11" s="4"/>
      <c r="AB11" s="4"/>
      <c r="AC11" s="4"/>
    </row>
    <row r="12" spans="1:29" ht="12.75" customHeight="1" x14ac:dyDescent="0.25">
      <c r="A12" s="5"/>
      <c r="B12" s="134" t="s">
        <v>15</v>
      </c>
      <c r="C12" s="400" t="s">
        <v>18</v>
      </c>
      <c r="D12" s="400"/>
      <c r="E12" s="400"/>
      <c r="F12" s="400"/>
      <c r="G12" s="400"/>
      <c r="H12" s="400"/>
      <c r="I12" s="400"/>
      <c r="J12" s="400"/>
      <c r="K12" s="400"/>
      <c r="L12" s="401"/>
      <c r="M12" s="31" t="s">
        <v>16</v>
      </c>
      <c r="N12" s="126" t="s">
        <v>16</v>
      </c>
      <c r="O12" s="30">
        <f t="shared" si="0"/>
        <v>1</v>
      </c>
      <c r="P12" s="5"/>
      <c r="Q12" s="4"/>
      <c r="R12" s="4"/>
      <c r="S12" s="4"/>
      <c r="T12" s="4"/>
      <c r="U12" s="4"/>
      <c r="V12" s="4"/>
      <c r="W12" s="4"/>
      <c r="X12" s="4"/>
      <c r="Y12" s="4"/>
      <c r="Z12" s="4"/>
      <c r="AA12" s="4"/>
      <c r="AB12" s="4"/>
      <c r="AC12" s="4"/>
    </row>
    <row r="13" spans="1:29" ht="4.5" customHeight="1" x14ac:dyDescent="0.25">
      <c r="A13" s="5"/>
      <c r="B13" s="5"/>
      <c r="C13" s="5"/>
      <c r="D13" s="5"/>
      <c r="E13" s="5"/>
      <c r="F13" s="5"/>
      <c r="G13" s="5"/>
      <c r="H13" s="5"/>
      <c r="I13" s="5"/>
      <c r="J13" s="5"/>
      <c r="K13" s="5"/>
      <c r="L13" s="5"/>
      <c r="M13" s="5"/>
      <c r="N13" s="5"/>
      <c r="O13" s="5"/>
      <c r="P13" s="5"/>
      <c r="Q13" s="4"/>
      <c r="R13" s="4"/>
      <c r="S13" s="4"/>
      <c r="T13" s="4"/>
      <c r="U13" s="4"/>
      <c r="V13" s="4"/>
      <c r="W13" s="4"/>
      <c r="X13" s="4"/>
      <c r="Y13" s="4"/>
      <c r="Z13" s="4"/>
      <c r="AA13" s="4"/>
      <c r="AB13" s="4"/>
      <c r="AC13" s="4"/>
    </row>
    <row r="14" spans="1:29" ht="23.25" customHeight="1" x14ac:dyDescent="0.25">
      <c r="A14" s="5"/>
      <c r="B14" s="37" t="str">
        <f>IF(I14=1,"Projektet er omfattet af standardløsningen","Projektet er IKKE omfattet af standardløsningen")</f>
        <v>Projektet er omfattet af standardløsningen</v>
      </c>
      <c r="C14" s="35"/>
      <c r="D14" s="35"/>
      <c r="E14" s="35"/>
      <c r="F14" s="35"/>
      <c r="G14" s="35"/>
      <c r="H14" s="35"/>
      <c r="I14" s="38">
        <f>MIN(O8:O12)</f>
        <v>1</v>
      </c>
      <c r="J14" s="5"/>
      <c r="K14" s="5"/>
      <c r="L14" s="5"/>
      <c r="M14" s="5"/>
      <c r="N14" s="5"/>
      <c r="O14" s="5"/>
      <c r="P14" s="5"/>
      <c r="Q14" s="4"/>
      <c r="R14" s="4"/>
      <c r="S14" s="4"/>
      <c r="T14" s="4"/>
      <c r="U14" s="4"/>
      <c r="V14" s="4"/>
      <c r="W14" s="4"/>
      <c r="X14" s="4"/>
      <c r="Y14" s="4"/>
      <c r="Z14" s="4"/>
      <c r="AA14" s="4"/>
      <c r="AB14" s="4"/>
      <c r="AC14" s="4"/>
    </row>
    <row r="15" spans="1:29" ht="3.75" customHeight="1" x14ac:dyDescent="0.45">
      <c r="A15" s="5"/>
      <c r="B15" s="23"/>
      <c r="C15" s="5"/>
      <c r="D15" s="5"/>
      <c r="E15" s="5"/>
      <c r="F15" s="5"/>
      <c r="G15" s="5"/>
      <c r="H15" s="5"/>
      <c r="I15" s="5"/>
      <c r="J15" s="24"/>
      <c r="K15" s="24"/>
      <c r="L15" s="5"/>
      <c r="M15" s="5"/>
      <c r="N15" s="5"/>
      <c r="O15" s="5"/>
      <c r="P15" s="5"/>
      <c r="Q15" s="4"/>
      <c r="R15" s="4"/>
      <c r="S15" s="4"/>
      <c r="T15" s="4"/>
      <c r="U15" s="4"/>
      <c r="V15" s="4"/>
      <c r="W15" s="4"/>
      <c r="X15" s="4"/>
      <c r="Y15" s="4"/>
      <c r="Z15" s="4"/>
      <c r="AA15" s="4"/>
      <c r="AB15" s="4"/>
      <c r="AC15" s="4"/>
    </row>
    <row r="16" spans="1:29" ht="17.5" x14ac:dyDescent="0.35">
      <c r="A16" s="5"/>
      <c r="B16" s="358" t="s">
        <v>19</v>
      </c>
      <c r="C16" s="358"/>
      <c r="D16" s="358"/>
      <c r="E16" s="358"/>
      <c r="F16" s="358"/>
      <c r="G16" s="358"/>
      <c r="H16" s="358"/>
      <c r="I16" s="358"/>
      <c r="J16" s="5"/>
      <c r="K16" s="32" t="s">
        <v>20</v>
      </c>
      <c r="L16" s="5"/>
      <c r="M16" s="32"/>
      <c r="N16" s="32"/>
      <c r="O16" s="32"/>
      <c r="P16" s="32"/>
      <c r="Q16" s="33"/>
      <c r="R16" s="4"/>
      <c r="S16" s="4"/>
      <c r="T16" s="4"/>
      <c r="U16" s="4"/>
      <c r="V16" s="4"/>
      <c r="W16" s="4"/>
      <c r="X16" s="4"/>
      <c r="Y16" s="4"/>
      <c r="Z16" s="4"/>
      <c r="AA16" s="4"/>
      <c r="AB16" s="4"/>
      <c r="AC16" s="4"/>
    </row>
    <row r="17" spans="1:29" ht="42.75" customHeight="1" x14ac:dyDescent="0.25">
      <c r="A17" s="5"/>
      <c r="B17" s="134" t="s">
        <v>15</v>
      </c>
      <c r="C17" s="346" t="s">
        <v>133</v>
      </c>
      <c r="D17" s="346"/>
      <c r="E17" s="346"/>
      <c r="F17" s="347"/>
      <c r="G17" s="407">
        <v>30</v>
      </c>
      <c r="H17" s="408"/>
      <c r="I17" s="36" t="s">
        <v>21</v>
      </c>
      <c r="J17" s="5"/>
      <c r="K17" s="5"/>
      <c r="L17" s="5"/>
      <c r="M17" s="5"/>
      <c r="N17" s="5"/>
      <c r="O17" s="5"/>
      <c r="P17" s="5"/>
      <c r="Q17" s="4"/>
      <c r="R17" s="4"/>
      <c r="S17" s="4"/>
      <c r="T17" s="4"/>
      <c r="U17" s="4"/>
      <c r="V17" s="4"/>
      <c r="W17" s="4"/>
      <c r="X17" s="4"/>
      <c r="Y17" s="4"/>
      <c r="Z17" s="4"/>
      <c r="AA17" s="4"/>
      <c r="AB17" s="4"/>
      <c r="AC17" s="4"/>
    </row>
    <row r="18" spans="1:29" ht="41.25" customHeight="1" x14ac:dyDescent="0.25">
      <c r="A18" s="5"/>
      <c r="B18" s="134" t="s">
        <v>15</v>
      </c>
      <c r="C18" s="406" t="s">
        <v>134</v>
      </c>
      <c r="D18" s="406"/>
      <c r="E18" s="406"/>
      <c r="F18" s="410"/>
      <c r="G18" s="407">
        <v>60000</v>
      </c>
      <c r="H18" s="408"/>
      <c r="I18" s="36" t="s">
        <v>31</v>
      </c>
      <c r="J18" s="5"/>
      <c r="K18" s="5"/>
      <c r="L18" s="5"/>
      <c r="M18" s="5"/>
      <c r="N18" s="5"/>
      <c r="O18" s="5"/>
      <c r="P18" s="5"/>
      <c r="Q18" s="4"/>
      <c r="R18" s="405" t="s">
        <v>15</v>
      </c>
      <c r="S18" s="409" t="s">
        <v>135</v>
      </c>
      <c r="T18" s="409"/>
      <c r="U18" s="409"/>
      <c r="V18" s="409"/>
      <c r="W18" s="4"/>
      <c r="X18" s="4"/>
      <c r="Y18" s="4"/>
      <c r="Z18" s="4"/>
      <c r="AA18" s="4"/>
      <c r="AB18" s="4"/>
      <c r="AC18" s="4"/>
    </row>
    <row r="19" spans="1:29" ht="31.5" customHeight="1" x14ac:dyDescent="0.25">
      <c r="A19" s="5"/>
      <c r="B19" s="134" t="s">
        <v>15</v>
      </c>
      <c r="C19" s="351" t="s">
        <v>136</v>
      </c>
      <c r="D19" s="351"/>
      <c r="E19" s="351"/>
      <c r="F19" s="402"/>
      <c r="G19" s="403" t="s">
        <v>137</v>
      </c>
      <c r="H19" s="404"/>
      <c r="I19" s="36"/>
      <c r="J19" s="5"/>
      <c r="K19" s="5"/>
      <c r="L19" s="5"/>
      <c r="M19" s="5"/>
      <c r="N19" s="5"/>
      <c r="O19" s="5"/>
      <c r="P19" s="5"/>
      <c r="Q19" s="4"/>
      <c r="R19" s="405"/>
      <c r="S19" s="409"/>
      <c r="T19" s="409"/>
      <c r="U19" s="409"/>
      <c r="V19" s="409"/>
      <c r="W19" s="4"/>
      <c r="X19" s="4"/>
      <c r="Y19" s="4"/>
      <c r="Z19" s="4"/>
      <c r="AA19" s="4"/>
      <c r="AB19" s="4"/>
      <c r="AC19" s="4"/>
    </row>
    <row r="20" spans="1:29" ht="12.65" customHeight="1" x14ac:dyDescent="0.25">
      <c r="A20" s="5"/>
      <c r="B20" s="5"/>
      <c r="C20" s="5"/>
      <c r="D20" s="5"/>
      <c r="E20" s="5"/>
      <c r="F20" s="5"/>
      <c r="G20" s="5"/>
      <c r="H20" s="5"/>
      <c r="I20" s="5"/>
      <c r="J20" s="5"/>
      <c r="K20" s="5"/>
      <c r="L20" s="5"/>
      <c r="M20" s="5"/>
      <c r="N20" s="5"/>
      <c r="O20" s="5"/>
      <c r="P20" s="5"/>
      <c r="Q20" s="4"/>
      <c r="R20" s="405" t="s">
        <v>15</v>
      </c>
      <c r="S20" s="406" t="s">
        <v>138</v>
      </c>
      <c r="T20" s="406"/>
      <c r="U20" s="406"/>
      <c r="V20" s="406"/>
      <c r="W20" s="4"/>
      <c r="X20" s="4"/>
      <c r="Y20" s="4"/>
      <c r="Z20" s="4"/>
      <c r="AA20" s="4"/>
      <c r="AB20" s="4"/>
      <c r="AC20" s="4"/>
    </row>
    <row r="21" spans="1:29" ht="18.75" customHeight="1" x14ac:dyDescent="0.25">
      <c r="A21" s="5"/>
      <c r="B21" s="136" t="s">
        <v>29</v>
      </c>
      <c r="C21" s="136"/>
      <c r="D21" s="136"/>
      <c r="E21" s="136"/>
      <c r="F21" s="136"/>
      <c r="G21" s="136"/>
      <c r="H21" s="136"/>
      <c r="I21" s="136"/>
      <c r="J21" s="5"/>
      <c r="K21" s="5"/>
      <c r="L21" s="5"/>
      <c r="M21" s="5"/>
      <c r="N21" s="5"/>
      <c r="O21" s="5"/>
      <c r="P21" s="5"/>
      <c r="Q21" s="4"/>
      <c r="R21" s="405"/>
      <c r="S21" s="406"/>
      <c r="T21" s="406"/>
      <c r="U21" s="406"/>
      <c r="V21" s="406"/>
      <c r="W21" s="4"/>
      <c r="X21" s="4"/>
      <c r="Y21" s="4"/>
      <c r="Z21" s="4"/>
      <c r="AA21" s="4"/>
      <c r="AB21" s="4"/>
      <c r="AC21" s="4"/>
    </row>
    <row r="22" spans="1:29" ht="12.75" customHeight="1" x14ac:dyDescent="0.25">
      <c r="A22" s="5"/>
      <c r="B22" s="25" t="s">
        <v>30</v>
      </c>
      <c r="C22" s="25"/>
      <c r="D22" s="25"/>
      <c r="E22" s="29"/>
      <c r="F22" s="25"/>
      <c r="G22" s="25"/>
      <c r="H22" s="27">
        <f>'4_'!I18</f>
        <v>60000</v>
      </c>
      <c r="I22" s="25" t="s">
        <v>31</v>
      </c>
      <c r="J22" s="5"/>
      <c r="K22" s="5"/>
      <c r="L22" s="5"/>
      <c r="M22" s="5"/>
      <c r="N22" s="5"/>
      <c r="O22" s="5"/>
      <c r="P22" s="5"/>
      <c r="Q22" s="4"/>
      <c r="R22" s="405" t="s">
        <v>15</v>
      </c>
      <c r="S22" s="406" t="s">
        <v>139</v>
      </c>
      <c r="T22" s="406"/>
      <c r="U22" s="406"/>
      <c r="V22" s="406"/>
      <c r="W22" s="4"/>
      <c r="X22" s="4"/>
      <c r="Y22" s="4"/>
      <c r="Z22" s="4"/>
      <c r="AA22" s="4"/>
      <c r="AB22" s="4"/>
      <c r="AC22" s="4"/>
    </row>
    <row r="23" spans="1:29" ht="12.75" customHeight="1" x14ac:dyDescent="0.25">
      <c r="A23" s="5"/>
      <c r="B23" s="29" t="s">
        <v>32</v>
      </c>
      <c r="C23" s="29"/>
      <c r="D23" s="29"/>
      <c r="E23" s="29"/>
      <c r="F23" s="25"/>
      <c r="G23" s="25"/>
      <c r="H23" s="27">
        <f>H22-H25</f>
        <v>54600</v>
      </c>
      <c r="I23" s="25" t="s">
        <v>31</v>
      </c>
      <c r="J23" s="5"/>
      <c r="K23" s="5"/>
      <c r="L23" s="5"/>
      <c r="M23" s="5"/>
      <c r="N23" s="5"/>
      <c r="O23" s="5"/>
      <c r="P23" s="5"/>
      <c r="Q23" s="4"/>
      <c r="R23" s="405"/>
      <c r="S23" s="406"/>
      <c r="T23" s="406"/>
      <c r="U23" s="406"/>
      <c r="V23" s="406"/>
      <c r="W23" s="4"/>
      <c r="X23" s="4"/>
      <c r="Y23" s="4"/>
      <c r="Z23" s="4"/>
      <c r="AA23" s="4"/>
      <c r="AB23" s="4"/>
      <c r="AC23" s="4"/>
    </row>
    <row r="24" spans="1:29" ht="15" customHeight="1" thickBot="1" x14ac:dyDescent="0.3">
      <c r="A24" s="5"/>
      <c r="B24" s="25" t="s">
        <v>33</v>
      </c>
      <c r="C24" s="25"/>
      <c r="D24" s="25"/>
      <c r="E24" s="135"/>
      <c r="F24" s="36"/>
      <c r="G24" s="36"/>
      <c r="H24" s="124">
        <f>H25/H22*100</f>
        <v>9</v>
      </c>
      <c r="I24" s="25" t="s">
        <v>34</v>
      </c>
      <c r="J24" s="5"/>
      <c r="K24" s="5"/>
      <c r="L24" s="5"/>
      <c r="M24" s="5"/>
      <c r="N24" s="5"/>
      <c r="O24" s="5"/>
      <c r="P24" s="5"/>
      <c r="Q24" s="4"/>
      <c r="R24" s="405" t="s">
        <v>15</v>
      </c>
      <c r="S24" s="406" t="s">
        <v>140</v>
      </c>
      <c r="T24" s="406"/>
      <c r="U24" s="406"/>
      <c r="V24" s="406"/>
      <c r="W24" s="4"/>
      <c r="X24" s="4"/>
      <c r="Y24" s="4"/>
      <c r="Z24" s="4"/>
      <c r="AA24" s="4"/>
      <c r="AB24" s="4"/>
      <c r="AC24" s="4"/>
    </row>
    <row r="25" spans="1:29" ht="12.75" customHeight="1" x14ac:dyDescent="0.25">
      <c r="A25" s="5"/>
      <c r="B25" s="411" t="s">
        <v>35</v>
      </c>
      <c r="C25" s="412"/>
      <c r="D25" s="412"/>
      <c r="E25" s="412"/>
      <c r="F25" s="412"/>
      <c r="G25" s="137"/>
      <c r="H25" s="415">
        <f>IF(I14=0,0,'4_'!I20)</f>
        <v>5400</v>
      </c>
      <c r="I25" s="417" t="s">
        <v>27</v>
      </c>
      <c r="J25" s="5"/>
      <c r="K25" s="5"/>
      <c r="L25" s="5"/>
      <c r="M25" s="5"/>
      <c r="N25" s="5"/>
      <c r="O25" s="5"/>
      <c r="P25" s="5"/>
      <c r="Q25" s="4"/>
      <c r="R25" s="405"/>
      <c r="S25" s="406"/>
      <c r="T25" s="406"/>
      <c r="U25" s="406"/>
      <c r="V25" s="406"/>
      <c r="W25" s="4"/>
      <c r="X25" s="4"/>
      <c r="Y25" s="4"/>
      <c r="Z25" s="4"/>
      <c r="AA25" s="4"/>
      <c r="AB25" s="4"/>
      <c r="AC25" s="4"/>
    </row>
    <row r="26" spans="1:29" ht="15" customHeight="1" thickBot="1" x14ac:dyDescent="0.3">
      <c r="A26" s="5"/>
      <c r="B26" s="413"/>
      <c r="C26" s="414"/>
      <c r="D26" s="414"/>
      <c r="E26" s="414"/>
      <c r="F26" s="414"/>
      <c r="G26" s="138"/>
      <c r="H26" s="416"/>
      <c r="I26" s="418"/>
      <c r="J26" s="5"/>
      <c r="K26" s="5"/>
      <c r="L26" s="5"/>
      <c r="M26" s="5"/>
      <c r="N26" s="5"/>
      <c r="O26" s="5"/>
      <c r="P26" s="5"/>
      <c r="Q26" s="4"/>
      <c r="R26" s="4"/>
      <c r="S26" s="4"/>
      <c r="T26" s="4"/>
      <c r="U26" s="4"/>
      <c r="V26" s="4"/>
      <c r="W26" s="4"/>
      <c r="X26" s="4"/>
      <c r="Y26" s="4"/>
      <c r="Z26" s="4"/>
      <c r="AA26" s="4"/>
      <c r="AB26" s="4"/>
      <c r="AC26" s="4"/>
    </row>
    <row r="27" spans="1:29" ht="18.75" customHeight="1" x14ac:dyDescent="0.25">
      <c r="A27" s="5"/>
      <c r="B27" s="5"/>
      <c r="C27" s="5"/>
      <c r="D27" s="5"/>
      <c r="E27" s="5"/>
      <c r="F27" s="5"/>
      <c r="G27" s="5"/>
      <c r="H27" s="5"/>
      <c r="I27" s="5"/>
      <c r="J27" s="5"/>
      <c r="K27" s="5"/>
      <c r="L27" s="5"/>
      <c r="M27" s="5"/>
      <c r="N27" s="5"/>
      <c r="O27" s="5"/>
      <c r="P27" s="133" t="s">
        <v>36</v>
      </c>
      <c r="Q27" s="4"/>
      <c r="R27" s="4"/>
      <c r="S27" s="4"/>
      <c r="T27" s="4"/>
      <c r="U27" s="4"/>
      <c r="V27" s="4"/>
      <c r="W27" s="4"/>
      <c r="X27" s="4"/>
      <c r="Y27" s="4"/>
      <c r="Z27" s="4"/>
      <c r="AA27" s="4"/>
      <c r="AB27" s="4"/>
      <c r="AC27" s="4"/>
    </row>
  </sheetData>
  <mergeCells count="28">
    <mergeCell ref="B25:F26"/>
    <mergeCell ref="H25:H26"/>
    <mergeCell ref="I25:I26"/>
    <mergeCell ref="R22:R23"/>
    <mergeCell ref="S22:V23"/>
    <mergeCell ref="R24:R25"/>
    <mergeCell ref="S24:V25"/>
    <mergeCell ref="C19:F19"/>
    <mergeCell ref="G19:H19"/>
    <mergeCell ref="R20:R21"/>
    <mergeCell ref="S20:V21"/>
    <mergeCell ref="B16:I16"/>
    <mergeCell ref="C17:F17"/>
    <mergeCell ref="G17:H17"/>
    <mergeCell ref="R18:R19"/>
    <mergeCell ref="S18:V19"/>
    <mergeCell ref="C18:F18"/>
    <mergeCell ref="G18:H18"/>
    <mergeCell ref="B1:C2"/>
    <mergeCell ref="D1:E2"/>
    <mergeCell ref="F1:G2"/>
    <mergeCell ref="H1:H2"/>
    <mergeCell ref="B6:L7"/>
    <mergeCell ref="C8:L8"/>
    <mergeCell ref="C9:L9"/>
    <mergeCell ref="C10:L10"/>
    <mergeCell ref="C11:L11"/>
    <mergeCell ref="C12:L12"/>
  </mergeCells>
  <conditionalFormatting sqref="J15:K15 I14 O8:O10">
    <cfRule type="iconSet" priority="2">
      <iconSet iconSet="3Symbols2">
        <cfvo type="percent" val="0"/>
        <cfvo type="percent" val="33"/>
        <cfvo type="percent" val="67"/>
      </iconSet>
    </cfRule>
  </conditionalFormatting>
  <conditionalFormatting sqref="O11:O12">
    <cfRule type="iconSet" priority="1">
      <iconSet iconSet="3Symbols2">
        <cfvo type="percent" val="0"/>
        <cfvo type="percent" val="33"/>
        <cfvo type="percent" val="67"/>
      </iconSet>
    </cfRule>
  </conditionalFormatting>
  <hyperlinks>
    <hyperlink ref="B1" location="Forside!A1" display="Forside"/>
    <hyperlink ref="D1" location="Introduktion!A1" display="Introduktion"/>
    <hyperlink ref="P27" location="Energisparetiltag!A1" display="Energisparetiltag"/>
    <hyperlink ref="F1" location="Energisparetiltag!A1" display="Energisparetiltag"/>
    <hyperlink ref="H1" location="'Til ansøgning'!A1" display="Ansøgningsskema"/>
  </hyperlinks>
  <pageMargins left="0.23622047244094491" right="0.23622047244094491" top="0.74803149606299213" bottom="0.74803149606299213" header="0.31496062992125984" footer="0.31496062992125984"/>
  <pageSetup paperSize="9" fitToWidth="0" fitToHeight="0" orientation="landscape" r:id="rId1"/>
  <headerFooter>
    <oddHeader xml:space="preserve">&amp;L&amp;G&amp;R&amp;18 </oddHeader>
    <oddFooter>&amp;C&amp;"Verdana,normal"&amp;8&amp;P / &amp;K000000&amp;N</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'4_'!$G$4:$G$5</xm:f>
          </x14:formula1>
          <xm:sqref>M8:M10</xm:sqref>
        </x14:dataValidation>
        <x14:dataValidation type="list" allowBlank="1" showInputMessage="1" showErrorMessage="1">
          <x14:formula1>
            <xm:f>'4_'!$L$5:$L$7</xm:f>
          </x14:formula1>
          <xm:sqref>G19:H19</xm:sqref>
        </x14:dataValidation>
        <x14:dataValidation type="list" allowBlank="1" showInputMessage="1" showErrorMessage="1">
          <x14:formula1>
            <xm:f>'1_'!$I$4:$I$5</xm:f>
          </x14:formula1>
          <xm:sqref>M11:M12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O28"/>
  <sheetViews>
    <sheetView showRuler="0" zoomScaleNormal="100" zoomScaleSheetLayoutView="400" zoomScalePageLayoutView="55" workbookViewId="0">
      <selection activeCell="I21" sqref="I21"/>
    </sheetView>
  </sheetViews>
  <sheetFormatPr defaultColWidth="10.453125" defaultRowHeight="12.75" customHeight="1" x14ac:dyDescent="0.25"/>
  <cols>
    <col min="1" max="1" width="10.453125" style="1"/>
    <col min="2" max="2" width="45" style="1" customWidth="1"/>
    <col min="3" max="3" width="10.453125" style="1"/>
    <col min="4" max="4" width="15.54296875" style="1" customWidth="1"/>
    <col min="5" max="6" width="10.453125" style="1"/>
    <col min="7" max="7" width="36.54296875" style="1" bestFit="1" customWidth="1"/>
    <col min="8" max="8" width="10.453125" style="1"/>
    <col min="9" max="9" width="11.453125" style="1" bestFit="1" customWidth="1"/>
    <col min="10" max="11" width="10.453125" style="1"/>
    <col min="12" max="12" width="42.453125" style="1" bestFit="1" customWidth="1"/>
    <col min="13" max="13" width="16.453125" style="1" customWidth="1"/>
    <col min="14" max="14" width="78.453125" style="1" bestFit="1" customWidth="1"/>
    <col min="15" max="16384" width="10.453125" style="1"/>
  </cols>
  <sheetData>
    <row r="2" spans="2:15" ht="17.5" x14ac:dyDescent="0.35">
      <c r="B2" s="45" t="str">
        <f>'1'!B3</f>
        <v>Energisparetiltag: Sektionering/trykreduktion</v>
      </c>
    </row>
    <row r="3" spans="2:15" ht="12.75" customHeight="1" x14ac:dyDescent="0.25">
      <c r="G3" s="41" t="s">
        <v>37</v>
      </c>
      <c r="L3" s="41" t="s">
        <v>141</v>
      </c>
      <c r="M3" s="41"/>
    </row>
    <row r="4" spans="2:15" ht="12.75" customHeight="1" x14ac:dyDescent="0.35">
      <c r="B4" s="49" t="s">
        <v>38</v>
      </c>
      <c r="G4" s="1" t="s">
        <v>16</v>
      </c>
      <c r="L4" s="1" t="s">
        <v>142</v>
      </c>
      <c r="M4" s="1">
        <f>0.15</f>
        <v>0.15</v>
      </c>
      <c r="N4" s="1" t="s">
        <v>143</v>
      </c>
      <c r="O4" s="46" t="s">
        <v>144</v>
      </c>
    </row>
    <row r="5" spans="2:15" ht="12.75" customHeight="1" x14ac:dyDescent="0.25">
      <c r="B5" s="50" t="s">
        <v>39</v>
      </c>
      <c r="G5" s="1" t="s">
        <v>17</v>
      </c>
      <c r="L5" s="1" t="s">
        <v>145</v>
      </c>
      <c r="M5" s="1">
        <f>M4*(3/4)</f>
        <v>0.11249999999999999</v>
      </c>
      <c r="N5" s="1" t="s">
        <v>146</v>
      </c>
    </row>
    <row r="6" spans="2:15" ht="12.75" customHeight="1" x14ac:dyDescent="0.25">
      <c r="B6" s="51" t="s">
        <v>40</v>
      </c>
      <c r="L6" s="1" t="s">
        <v>137</v>
      </c>
      <c r="M6" s="1">
        <f>M4*0.4</f>
        <v>0.06</v>
      </c>
      <c r="N6" s="1" t="s">
        <v>147</v>
      </c>
    </row>
    <row r="7" spans="2:15" ht="12.75" customHeight="1" x14ac:dyDescent="0.25">
      <c r="G7" s="41" t="s">
        <v>41</v>
      </c>
      <c r="L7" s="1" t="s">
        <v>148</v>
      </c>
      <c r="M7" s="1">
        <v>0</v>
      </c>
      <c r="N7" s="1" t="s">
        <v>149</v>
      </c>
    </row>
    <row r="8" spans="2:15" ht="12.75" customHeight="1" x14ac:dyDescent="0.35">
      <c r="B8" s="41" t="s">
        <v>42</v>
      </c>
      <c r="C8" s="41"/>
      <c r="G8" s="1" t="s">
        <v>44</v>
      </c>
      <c r="H8" s="1" t="s">
        <v>45</v>
      </c>
      <c r="I8" s="51">
        <v>8</v>
      </c>
      <c r="J8" s="46" t="s">
        <v>46</v>
      </c>
    </row>
    <row r="9" spans="2:15" ht="12.75" customHeight="1" x14ac:dyDescent="0.25">
      <c r="B9" s="1" t="str">
        <f>'4'!C17</f>
        <v>Samlet mærkeeffekt for kompressorer som adsorptionstørren servicerer</v>
      </c>
      <c r="C9" s="1" t="str">
        <f>'4'!I17</f>
        <v>kW</v>
      </c>
      <c r="D9" s="47">
        <f>'4'!G17</f>
        <v>30</v>
      </c>
      <c r="J9" s="40"/>
    </row>
    <row r="10" spans="2:15" ht="12.75" customHeight="1" x14ac:dyDescent="0.25">
      <c r="B10" s="1" t="str">
        <f>'4'!C18</f>
        <v>El-forbrug for kompressorer som adsorptionstørreren servicerer (valgfri)</v>
      </c>
      <c r="C10" s="1" t="str">
        <f>'4'!I18</f>
        <v>kWh/år</v>
      </c>
      <c r="D10" s="47">
        <f>'4'!G18</f>
        <v>60000</v>
      </c>
    </row>
    <row r="11" spans="2:15" ht="12.75" customHeight="1" x14ac:dyDescent="0.25">
      <c r="B11" s="1" t="str">
        <f>'4'!C19</f>
        <v>Type af adsorptionstørrer</v>
      </c>
      <c r="D11" s="47" t="str">
        <f>'4'!G19</f>
        <v>Regenereringsstrøm er luft fra omgivelserne som elopvarmes</v>
      </c>
    </row>
    <row r="12" spans="2:15" ht="12.75" customHeight="1" x14ac:dyDescent="0.25">
      <c r="D12" s="47"/>
    </row>
    <row r="13" spans="2:15" ht="12.75" customHeight="1" x14ac:dyDescent="0.25">
      <c r="D13" s="47"/>
    </row>
    <row r="14" spans="2:15" ht="12.75" customHeight="1" x14ac:dyDescent="0.25">
      <c r="J14" s="43"/>
    </row>
    <row r="15" spans="2:15" ht="12.75" customHeight="1" x14ac:dyDescent="0.25">
      <c r="J15" s="43"/>
    </row>
    <row r="16" spans="2:15" ht="12.75" customHeight="1" x14ac:dyDescent="0.25">
      <c r="B16" s="41" t="s">
        <v>54</v>
      </c>
      <c r="C16" s="40"/>
      <c r="G16" s="41" t="s">
        <v>50</v>
      </c>
    </row>
    <row r="17" spans="2:10" ht="12.75" customHeight="1" x14ac:dyDescent="0.25">
      <c r="B17" s="1" t="s">
        <v>51</v>
      </c>
      <c r="C17" s="1" t="s">
        <v>43</v>
      </c>
      <c r="D17" s="1" t="s">
        <v>52</v>
      </c>
      <c r="E17" s="1" t="s">
        <v>53</v>
      </c>
      <c r="G17" s="1" t="s">
        <v>51</v>
      </c>
      <c r="H17" s="1" t="s">
        <v>43</v>
      </c>
      <c r="I17" s="1" t="s">
        <v>52</v>
      </c>
      <c r="J17" s="1" t="s">
        <v>53</v>
      </c>
    </row>
    <row r="18" spans="2:10" ht="12.75" customHeight="1" x14ac:dyDescent="0.25">
      <c r="B18" s="1" t="s">
        <v>150</v>
      </c>
      <c r="C18" s="40" t="s">
        <v>25</v>
      </c>
      <c r="D18" s="50">
        <v>1000</v>
      </c>
      <c r="G18" s="1" t="s">
        <v>151</v>
      </c>
      <c r="H18" s="1" t="s">
        <v>31</v>
      </c>
      <c r="I18" s="48">
        <f>IF(D10&gt;0,D10,D9*D18)</f>
        <v>60000</v>
      </c>
    </row>
    <row r="19" spans="2:10" ht="12.75" customHeight="1" x14ac:dyDescent="0.25">
      <c r="C19" s="40"/>
      <c r="D19" s="40"/>
      <c r="G19" s="1" t="s">
        <v>152</v>
      </c>
      <c r="H19" s="1" t="s">
        <v>59</v>
      </c>
      <c r="I19" s="53">
        <f>M4-INDEX(M4:M7,MATCH(D11,L4:L7,0))</f>
        <v>0.09</v>
      </c>
    </row>
    <row r="20" spans="2:10" ht="12.75" customHeight="1" x14ac:dyDescent="0.25">
      <c r="C20" s="40"/>
      <c r="D20" s="40"/>
      <c r="G20" s="41" t="s">
        <v>67</v>
      </c>
      <c r="H20" s="41" t="s">
        <v>31</v>
      </c>
      <c r="I20" s="52">
        <f>I18*I19</f>
        <v>5400</v>
      </c>
    </row>
    <row r="21" spans="2:10" ht="12.75" customHeight="1" x14ac:dyDescent="0.25">
      <c r="C21" s="40"/>
      <c r="D21" s="40"/>
      <c r="G21" s="41" t="s">
        <v>74</v>
      </c>
      <c r="H21" s="41" t="s">
        <v>27</v>
      </c>
      <c r="I21" s="52">
        <f>I20*I8</f>
        <v>43200</v>
      </c>
    </row>
    <row r="22" spans="2:10" ht="12.75" customHeight="1" x14ac:dyDescent="0.25">
      <c r="D22" s="40"/>
      <c r="I22" s="48"/>
    </row>
    <row r="23" spans="2:10" ht="12.75" customHeight="1" x14ac:dyDescent="0.25">
      <c r="D23" s="40"/>
      <c r="I23" s="48"/>
    </row>
    <row r="24" spans="2:10" ht="12.75" customHeight="1" x14ac:dyDescent="0.25">
      <c r="C24" s="40"/>
      <c r="D24" s="40"/>
      <c r="I24" s="48"/>
    </row>
    <row r="25" spans="2:10" ht="12.75" customHeight="1" x14ac:dyDescent="0.25">
      <c r="I25" s="48"/>
    </row>
    <row r="28" spans="2:10" ht="12.75" customHeight="1" x14ac:dyDescent="0.25">
      <c r="H28" s="2"/>
    </row>
  </sheetData>
  <hyperlinks>
    <hyperlink ref="J8" r:id="rId1"/>
    <hyperlink ref="O4" r:id="rId2"/>
  </hyperlinks>
  <pageMargins left="0.23622047244094491" right="0.23622047244094491" top="0.74803149606299213" bottom="0.74803149606299213" header="0.31496062992125984" footer="0.31496062992125984"/>
  <pageSetup paperSize="9" fitToWidth="0" fitToHeight="0" orientation="landscape" r:id="rId3"/>
  <headerFooter>
    <oddHeader xml:space="preserve">&amp;L&amp;G&amp;R&amp;18 </oddHeader>
    <oddFooter>&amp;C&amp;"Verdana,Regular"&amp;8&amp;P / &amp;K000000&amp;N</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legacyDrawingHF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G31"/>
  <sheetViews>
    <sheetView showRuler="0" view="pageLayout" zoomScaleNormal="100" zoomScaleSheetLayoutView="400" workbookViewId="0">
      <selection activeCell="L14" sqref="L14"/>
    </sheetView>
  </sheetViews>
  <sheetFormatPr defaultColWidth="9.26953125" defaultRowHeight="14.5" x14ac:dyDescent="0.35"/>
  <cols>
    <col min="1" max="1" width="9.26953125" style="17"/>
    <col min="2" max="2" width="22" style="17" customWidth="1"/>
    <col min="3" max="3" width="19.7265625" style="17" customWidth="1"/>
    <col min="4" max="4" width="20.26953125" style="17" customWidth="1"/>
    <col min="5" max="5" width="18" style="17" customWidth="1"/>
    <col min="6" max="6" width="32.26953125" style="17" customWidth="1"/>
    <col min="7" max="7" width="18.54296875" style="17" customWidth="1"/>
    <col min="8" max="16384" width="9.26953125" style="17"/>
  </cols>
  <sheetData>
    <row r="1" spans="1:7" x14ac:dyDescent="0.35">
      <c r="A1" s="13"/>
      <c r="B1" s="116" t="s">
        <v>0</v>
      </c>
      <c r="C1" s="116" t="s">
        <v>1</v>
      </c>
      <c r="D1" s="14" t="s">
        <v>2</v>
      </c>
      <c r="E1" s="116" t="s">
        <v>3</v>
      </c>
      <c r="F1" s="187" t="s">
        <v>4</v>
      </c>
      <c r="G1" s="9"/>
    </row>
    <row r="2" spans="1:7" x14ac:dyDescent="0.35">
      <c r="A2" s="5"/>
      <c r="B2" s="5"/>
      <c r="C2" s="5"/>
      <c r="D2" s="5"/>
      <c r="E2" s="5"/>
      <c r="F2" s="188" t="s">
        <v>5</v>
      </c>
      <c r="G2" s="12"/>
    </row>
    <row r="3" spans="1:7" ht="30.75" customHeight="1" x14ac:dyDescent="0.35">
      <c r="A3" s="15"/>
      <c r="B3" s="15" t="s">
        <v>153</v>
      </c>
      <c r="C3" s="10"/>
      <c r="D3" s="5"/>
      <c r="E3" s="5"/>
      <c r="F3" s="188" t="s">
        <v>7</v>
      </c>
      <c r="G3" s="146" t="str">
        <f>Forside!R3</f>
        <v>Version 2.1, 13-12-2021</v>
      </c>
    </row>
    <row r="4" spans="1:7" ht="5.25" customHeight="1" x14ac:dyDescent="0.35">
      <c r="A4" s="16"/>
      <c r="B4" s="16"/>
      <c r="C4" s="16"/>
      <c r="D4" s="16"/>
      <c r="E4" s="16"/>
      <c r="F4" s="16"/>
      <c r="G4" s="16"/>
    </row>
    <row r="5" spans="1:7" x14ac:dyDescent="0.35">
      <c r="A5" s="18"/>
      <c r="B5" s="18"/>
      <c r="C5" s="18"/>
      <c r="D5" s="18"/>
      <c r="E5" s="18"/>
      <c r="F5" s="18"/>
      <c r="G5" s="18"/>
    </row>
    <row r="6" spans="1:7" x14ac:dyDescent="0.35">
      <c r="A6" s="117"/>
      <c r="B6" s="117" t="s">
        <v>154</v>
      </c>
      <c r="C6" s="117"/>
      <c r="D6" s="117"/>
      <c r="E6" s="117"/>
      <c r="F6" s="117"/>
      <c r="G6" s="18"/>
    </row>
    <row r="7" spans="1:7" x14ac:dyDescent="0.35">
      <c r="A7" s="117"/>
      <c r="B7" s="117"/>
      <c r="C7" s="117"/>
      <c r="D7" s="117"/>
      <c r="E7" s="117"/>
      <c r="F7" s="117"/>
      <c r="G7" s="18"/>
    </row>
    <row r="8" spans="1:7" x14ac:dyDescent="0.35">
      <c r="A8" s="117"/>
      <c r="B8" s="419" t="s">
        <v>155</v>
      </c>
      <c r="C8" s="419"/>
      <c r="D8" s="419"/>
      <c r="E8" s="419"/>
      <c r="F8" s="117"/>
      <c r="G8" s="18"/>
    </row>
    <row r="9" spans="1:7" x14ac:dyDescent="0.35">
      <c r="A9" s="117"/>
      <c r="B9" s="118"/>
      <c r="C9" s="117"/>
      <c r="D9" s="117"/>
      <c r="E9" s="117"/>
      <c r="F9" s="117"/>
      <c r="G9" s="18"/>
    </row>
    <row r="10" spans="1:7" x14ac:dyDescent="0.35">
      <c r="A10" s="117"/>
      <c r="B10" s="420" t="s">
        <v>156</v>
      </c>
      <c r="C10" s="420"/>
      <c r="D10" s="420"/>
      <c r="E10" s="420"/>
      <c r="F10" s="420"/>
      <c r="G10" s="420"/>
    </row>
    <row r="11" spans="1:7" ht="15" thickBot="1" x14ac:dyDescent="0.4">
      <c r="A11" s="119"/>
      <c r="B11" s="119"/>
      <c r="C11" s="119"/>
      <c r="D11" s="119"/>
      <c r="E11" s="119"/>
      <c r="F11" s="119"/>
      <c r="G11" s="119"/>
    </row>
    <row r="12" spans="1:7" ht="33.75" customHeight="1" thickBot="1" x14ac:dyDescent="0.4">
      <c r="A12" s="117"/>
      <c r="B12" s="202" t="s">
        <v>2</v>
      </c>
      <c r="C12" s="128" t="s">
        <v>213</v>
      </c>
      <c r="D12" s="129" t="str">
        <f>Energisparetiltag!C13</f>
        <v>Varmegenvinding  på kompressor</v>
      </c>
      <c r="E12" s="130" t="str">
        <f>Energisparetiltag!C18</f>
        <v>Udskiftning af kompressor</v>
      </c>
      <c r="F12" s="117"/>
      <c r="G12" s="117"/>
    </row>
    <row r="13" spans="1:7" ht="39" customHeight="1" x14ac:dyDescent="0.35">
      <c r="A13" s="117"/>
      <c r="B13" s="131" t="s">
        <v>157</v>
      </c>
      <c r="C13" s="148">
        <f>'1'!H30</f>
        <v>0</v>
      </c>
      <c r="D13" s="120">
        <f>'2'!H29</f>
        <v>0</v>
      </c>
      <c r="E13" s="120">
        <f>'3'!$H$28</f>
        <v>0</v>
      </c>
      <c r="F13" s="117"/>
      <c r="G13" s="117"/>
    </row>
    <row r="14" spans="1:7" ht="39" customHeight="1" x14ac:dyDescent="0.35">
      <c r="A14" s="117"/>
      <c r="B14" s="131" t="s">
        <v>214</v>
      </c>
      <c r="C14" s="148"/>
      <c r="D14" s="120"/>
      <c r="E14" s="120"/>
      <c r="F14" s="117"/>
      <c r="G14" s="117"/>
    </row>
    <row r="15" spans="1:7" ht="29" x14ac:dyDescent="0.35">
      <c r="A15" s="117"/>
      <c r="B15" s="123" t="s">
        <v>158</v>
      </c>
      <c r="C15" s="121">
        <f>'1'!H27</f>
        <v>0</v>
      </c>
      <c r="D15" s="122" t="str">
        <f>'2'!H26</f>
        <v/>
      </c>
      <c r="E15" s="122" t="str">
        <f>'3'!H25</f>
        <v/>
      </c>
      <c r="F15" s="117"/>
      <c r="G15" s="117"/>
    </row>
    <row r="16" spans="1:7" ht="29" x14ac:dyDescent="0.35">
      <c r="A16" s="117"/>
      <c r="B16" s="123" t="s">
        <v>159</v>
      </c>
      <c r="C16" s="121">
        <f>'1'!H28</f>
        <v>0</v>
      </c>
      <c r="D16" s="122" t="str">
        <f>'2'!H27</f>
        <v/>
      </c>
      <c r="E16" s="122" t="str">
        <f>'3'!H26</f>
        <v/>
      </c>
      <c r="F16" s="117"/>
      <c r="G16" s="117"/>
    </row>
    <row r="17" spans="1:7" ht="44.25" customHeight="1" x14ac:dyDescent="0.35">
      <c r="A17" s="117"/>
      <c r="B17" s="123" t="s">
        <v>160</v>
      </c>
      <c r="C17" s="203"/>
      <c r="D17" s="204"/>
      <c r="E17" s="204"/>
      <c r="F17" s="117"/>
      <c r="G17" s="117"/>
    </row>
    <row r="18" spans="1:7" ht="15" thickBot="1" x14ac:dyDescent="0.4">
      <c r="A18" s="117"/>
      <c r="B18" s="132" t="s">
        <v>161</v>
      </c>
      <c r="C18" s="205" t="s">
        <v>162</v>
      </c>
      <c r="D18" s="205" t="s">
        <v>162</v>
      </c>
      <c r="E18" s="205" t="s">
        <v>162</v>
      </c>
      <c r="F18" s="117"/>
      <c r="G18" s="117"/>
    </row>
    <row r="19" spans="1:7" x14ac:dyDescent="0.35">
      <c r="A19" s="117"/>
      <c r="B19" s="117"/>
      <c r="C19" s="117"/>
      <c r="D19" s="117"/>
      <c r="E19" s="117"/>
      <c r="F19" s="117"/>
      <c r="G19" s="117"/>
    </row>
    <row r="20" spans="1:7" x14ac:dyDescent="0.35">
      <c r="A20" s="117"/>
      <c r="B20" s="117"/>
      <c r="C20" s="117"/>
      <c r="D20" s="117"/>
      <c r="E20" s="117"/>
      <c r="F20" s="117"/>
      <c r="G20" s="117"/>
    </row>
    <row r="21" spans="1:7" x14ac:dyDescent="0.35">
      <c r="A21" s="117"/>
      <c r="B21" s="117"/>
      <c r="C21" s="117"/>
      <c r="D21" s="117"/>
      <c r="E21" s="117"/>
      <c r="F21" s="117"/>
      <c r="G21" s="117"/>
    </row>
    <row r="22" spans="1:7" x14ac:dyDescent="0.35">
      <c r="A22" s="117"/>
      <c r="B22" s="117"/>
      <c r="C22" s="117"/>
      <c r="D22" s="117"/>
      <c r="E22" s="117"/>
      <c r="F22" s="117"/>
      <c r="G22" s="117"/>
    </row>
    <row r="23" spans="1:7" ht="23.25" customHeight="1" x14ac:dyDescent="0.35">
      <c r="A23" s="117"/>
      <c r="B23" s="117"/>
      <c r="C23" s="117"/>
      <c r="D23" s="117"/>
      <c r="E23" s="117"/>
      <c r="F23" s="117"/>
      <c r="G23" s="117"/>
    </row>
    <row r="24" spans="1:7" ht="25.5" customHeight="1" x14ac:dyDescent="0.35">
      <c r="A24" s="119"/>
      <c r="B24" s="119"/>
      <c r="C24" s="119"/>
      <c r="D24" s="119"/>
      <c r="E24" s="119"/>
      <c r="F24" s="119"/>
      <c r="G24" s="119"/>
    </row>
    <row r="25" spans="1:7" ht="25.5" customHeight="1" x14ac:dyDescent="0.35">
      <c r="A25" s="119"/>
      <c r="B25" s="119"/>
      <c r="C25" s="119"/>
      <c r="D25" s="119"/>
      <c r="E25" s="119"/>
      <c r="F25" s="119"/>
      <c r="G25" s="119"/>
    </row>
    <row r="26" spans="1:7" ht="25.5" customHeight="1" x14ac:dyDescent="0.35">
      <c r="A26" s="119"/>
      <c r="B26" s="119"/>
      <c r="C26" s="119"/>
      <c r="D26" s="119"/>
      <c r="E26" s="119"/>
      <c r="F26" s="119"/>
      <c r="G26" s="119"/>
    </row>
    <row r="27" spans="1:7" x14ac:dyDescent="0.35">
      <c r="A27" s="119"/>
      <c r="B27" s="119"/>
      <c r="C27" s="119"/>
      <c r="D27" s="119"/>
      <c r="E27" s="119"/>
      <c r="F27" s="119"/>
      <c r="G27" s="119"/>
    </row>
    <row r="28" spans="1:7" x14ac:dyDescent="0.35">
      <c r="A28" s="18"/>
      <c r="B28" s="18"/>
      <c r="C28" s="18"/>
      <c r="D28" s="18"/>
      <c r="E28" s="18"/>
      <c r="F28" s="18"/>
      <c r="G28" s="18"/>
    </row>
    <row r="29" spans="1:7" x14ac:dyDescent="0.35">
      <c r="A29" s="18"/>
      <c r="B29" s="18"/>
      <c r="C29" s="18"/>
      <c r="D29" s="18"/>
      <c r="E29" s="18"/>
      <c r="F29" s="18"/>
      <c r="G29" s="18"/>
    </row>
    <row r="30" spans="1:7" x14ac:dyDescent="0.35">
      <c r="A30" s="18"/>
      <c r="B30" s="18"/>
      <c r="C30" s="18"/>
      <c r="D30" s="18"/>
      <c r="E30" s="18"/>
      <c r="F30" s="18"/>
      <c r="G30" s="18"/>
    </row>
    <row r="31" spans="1:7" x14ac:dyDescent="0.35">
      <c r="A31" s="18"/>
      <c r="B31" s="18"/>
      <c r="C31" s="18"/>
      <c r="D31" s="18"/>
      <c r="E31" s="18"/>
      <c r="F31" s="18"/>
      <c r="G31" s="18"/>
    </row>
  </sheetData>
  <mergeCells count="2">
    <mergeCell ref="B8:E8"/>
    <mergeCell ref="B10:G10"/>
  </mergeCells>
  <hyperlinks>
    <hyperlink ref="B1" location="Forside!A1" display="Forside"/>
    <hyperlink ref="C1" location="Introduktion!A1" display="Introduktion"/>
    <hyperlink ref="D1" location="Energisparetiltag!A1" display="Energisparetiltag"/>
    <hyperlink ref="E1" location="'Til ansøgning'!A1" display="Ansøgningsskema"/>
    <hyperlink ref="B8" r:id="rId1"/>
    <hyperlink ref="B10" r:id="rId2" display="Før ansøgning kan vejledning og demo til ansøgning hentes vi dette link. Celler der refereres i hjælpeteksten henviser til celler i demo til ansøgning"/>
  </hyperlinks>
  <pageMargins left="0.23622047244094491" right="0.23622047244094491" top="0.74803149606299213" bottom="0.74803149606299213" header="0.31496062992125984" footer="0.31496062992125984"/>
  <pageSetup paperSize="9" fitToWidth="0" fitToHeight="0" orientation="landscape" r:id="rId3"/>
  <headerFooter>
    <oddHeader xml:space="preserve">&amp;L&amp;G&amp;R&amp;18 </oddHeader>
    <oddFooter>&amp;C&amp;"Verdana,Regular"&amp;8&amp;P / &amp;K000000&amp;N</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drawing r:id="rId4"/>
  <legacyDrawing r:id="rId5"/>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29"/>
  <sheetViews>
    <sheetView showRuler="0" view="pageLayout" zoomScale="110" zoomScaleNormal="100" zoomScaleSheetLayoutView="400" zoomScalePageLayoutView="110" workbookViewId="0">
      <selection activeCell="L14" sqref="L14"/>
    </sheetView>
  </sheetViews>
  <sheetFormatPr defaultColWidth="9.26953125" defaultRowHeight="14.5" x14ac:dyDescent="0.35"/>
  <cols>
    <col min="1" max="1" width="9.26953125" style="17"/>
    <col min="2" max="2" width="4.453125" style="17" customWidth="1"/>
    <col min="3" max="3" width="10.54296875" style="17" customWidth="1"/>
    <col min="4" max="4" width="14.26953125" style="17" customWidth="1"/>
    <col min="5" max="5" width="16.54296875" style="17" customWidth="1"/>
    <col min="6" max="6" width="17" style="17" bestFit="1" customWidth="1"/>
    <col min="7" max="8" width="9.26953125" style="17"/>
    <col min="9" max="9" width="11.7265625" style="17" customWidth="1"/>
    <col min="10" max="16384" width="9.26953125" style="17"/>
  </cols>
  <sheetData>
    <row r="1" spans="1:13" x14ac:dyDescent="0.35">
      <c r="A1" s="13"/>
      <c r="B1" s="13"/>
      <c r="C1" s="14" t="s">
        <v>0</v>
      </c>
      <c r="D1" s="14" t="s">
        <v>1</v>
      </c>
      <c r="E1" s="14" t="s">
        <v>2</v>
      </c>
      <c r="F1" s="14" t="s">
        <v>3</v>
      </c>
      <c r="G1" s="5"/>
      <c r="H1" s="5"/>
      <c r="I1" s="9"/>
      <c r="J1" s="8"/>
      <c r="K1" s="9" t="s">
        <v>4</v>
      </c>
      <c r="L1" s="8"/>
      <c r="M1" s="9"/>
    </row>
    <row r="2" spans="1:13" x14ac:dyDescent="0.35">
      <c r="A2" s="5"/>
      <c r="B2" s="5"/>
      <c r="C2" s="5"/>
      <c r="D2" s="5"/>
      <c r="E2" s="5"/>
      <c r="F2" s="5"/>
      <c r="G2" s="5"/>
      <c r="H2" s="5"/>
      <c r="I2" s="11"/>
      <c r="J2" s="11"/>
      <c r="K2" s="12" t="s">
        <v>5</v>
      </c>
      <c r="L2" s="11"/>
      <c r="M2" s="11"/>
    </row>
    <row r="3" spans="1:13" ht="30.75" customHeight="1" x14ac:dyDescent="0.35">
      <c r="A3" s="15"/>
      <c r="B3" s="15" t="s">
        <v>1</v>
      </c>
      <c r="C3" s="10"/>
      <c r="D3" s="5"/>
      <c r="E3" s="5"/>
      <c r="F3" s="5"/>
      <c r="G3" s="5"/>
      <c r="H3" s="5"/>
      <c r="I3" s="5"/>
      <c r="J3" s="11"/>
      <c r="K3" s="12" t="s">
        <v>7</v>
      </c>
      <c r="L3" s="11"/>
      <c r="M3" s="145" t="str">
        <f>Forside!R3</f>
        <v>Version 2.1, 13-12-2021</v>
      </c>
    </row>
    <row r="4" spans="1:13" ht="5.25" customHeight="1" x14ac:dyDescent="0.35">
      <c r="A4" s="16"/>
      <c r="B4" s="16"/>
      <c r="C4" s="16"/>
      <c r="D4" s="16"/>
      <c r="E4" s="16"/>
      <c r="F4" s="16"/>
      <c r="G4" s="16"/>
      <c r="H4" s="16"/>
      <c r="I4" s="16"/>
      <c r="J4" s="16"/>
      <c r="K4" s="16"/>
      <c r="L4" s="16"/>
      <c r="M4" s="16"/>
    </row>
    <row r="5" spans="1:13" x14ac:dyDescent="0.35">
      <c r="A5" s="18"/>
      <c r="B5" s="18"/>
      <c r="C5" s="18"/>
      <c r="D5" s="18"/>
      <c r="E5" s="18"/>
      <c r="F5" s="18"/>
      <c r="G5" s="18"/>
      <c r="H5" s="18"/>
      <c r="I5" s="18"/>
      <c r="J5" s="18"/>
      <c r="K5" s="18"/>
      <c r="L5" s="18"/>
      <c r="M5" s="18"/>
    </row>
    <row r="6" spans="1:13" x14ac:dyDescent="0.35">
      <c r="A6" s="18"/>
      <c r="B6" s="18"/>
      <c r="C6" s="18"/>
      <c r="D6" s="18"/>
      <c r="E6" s="18"/>
      <c r="F6" s="18"/>
      <c r="G6" s="18"/>
      <c r="H6" s="18"/>
      <c r="I6" s="18"/>
      <c r="J6" s="18"/>
      <c r="K6" s="18"/>
      <c r="L6" s="18"/>
      <c r="M6" s="18"/>
    </row>
    <row r="7" spans="1:13" x14ac:dyDescent="0.35">
      <c r="A7" s="18"/>
      <c r="B7" s="18"/>
      <c r="C7" s="18"/>
      <c r="D7" s="18"/>
      <c r="E7" s="18"/>
      <c r="F7" s="18"/>
      <c r="G7" s="18"/>
      <c r="H7" s="18"/>
      <c r="I7" s="18"/>
      <c r="J7" s="18"/>
      <c r="K7" s="18"/>
      <c r="L7" s="18"/>
      <c r="M7" s="18"/>
    </row>
    <row r="8" spans="1:13" x14ac:dyDescent="0.35">
      <c r="A8" s="18"/>
      <c r="B8" s="18"/>
      <c r="C8" s="18"/>
      <c r="D8" s="18"/>
      <c r="E8" s="18"/>
      <c r="F8" s="18"/>
      <c r="G8" s="18"/>
      <c r="H8" s="18"/>
      <c r="I8" s="18"/>
      <c r="J8" s="18"/>
      <c r="K8" s="18"/>
      <c r="L8" s="18"/>
      <c r="M8" s="18"/>
    </row>
    <row r="9" spans="1:13" x14ac:dyDescent="0.35">
      <c r="A9" s="18"/>
      <c r="B9" s="18"/>
      <c r="C9" s="18"/>
      <c r="D9" s="18"/>
      <c r="E9" s="18"/>
      <c r="F9" s="18"/>
      <c r="G9" s="18"/>
      <c r="H9" s="18"/>
      <c r="I9" s="18"/>
      <c r="J9" s="18"/>
      <c r="K9" s="18"/>
      <c r="L9" s="18"/>
      <c r="M9" s="18"/>
    </row>
    <row r="10" spans="1:13" x14ac:dyDescent="0.35">
      <c r="A10" s="18"/>
      <c r="B10" s="18"/>
      <c r="C10" s="18"/>
      <c r="D10" s="18"/>
      <c r="E10" s="18"/>
      <c r="F10" s="18"/>
      <c r="G10" s="18"/>
      <c r="H10" s="18"/>
      <c r="I10" s="18"/>
      <c r="J10" s="18"/>
      <c r="K10" s="18"/>
      <c r="L10" s="18"/>
      <c r="M10" s="18"/>
    </row>
    <row r="11" spans="1:13" x14ac:dyDescent="0.35">
      <c r="A11" s="18"/>
      <c r="B11" s="18"/>
      <c r="C11" s="18"/>
      <c r="D11" s="18"/>
      <c r="E11" s="18"/>
      <c r="F11" s="18"/>
      <c r="G11" s="18"/>
      <c r="H11" s="18"/>
      <c r="I11" s="18"/>
      <c r="J11" s="18"/>
      <c r="K11" s="18"/>
      <c r="L11" s="18"/>
      <c r="M11" s="18"/>
    </row>
    <row r="12" spans="1:13" x14ac:dyDescent="0.35">
      <c r="A12" s="18"/>
      <c r="B12" s="18"/>
      <c r="C12" s="18"/>
      <c r="D12" s="18"/>
      <c r="E12" s="18"/>
      <c r="F12" s="18"/>
      <c r="G12" s="18"/>
      <c r="H12" s="18"/>
      <c r="I12" s="18"/>
      <c r="J12" s="18"/>
      <c r="K12" s="18"/>
      <c r="L12" s="18"/>
      <c r="M12" s="18"/>
    </row>
    <row r="13" spans="1:13" ht="23.5" x14ac:dyDescent="0.55000000000000004">
      <c r="A13" s="18"/>
      <c r="B13" s="21"/>
      <c r="C13" s="18"/>
      <c r="D13" s="18"/>
      <c r="E13" s="18"/>
      <c r="F13" s="18"/>
      <c r="G13" s="18"/>
      <c r="H13" s="18"/>
      <c r="I13" s="18"/>
      <c r="J13" s="18"/>
      <c r="K13" s="18"/>
      <c r="L13" s="18"/>
      <c r="M13" s="18"/>
    </row>
    <row r="14" spans="1:13" x14ac:dyDescent="0.35">
      <c r="A14" s="18"/>
      <c r="B14" s="18"/>
      <c r="C14" s="18"/>
      <c r="D14" s="18"/>
      <c r="E14" s="18"/>
      <c r="F14" s="18"/>
      <c r="G14" s="18"/>
      <c r="H14" s="18"/>
      <c r="I14" s="18"/>
      <c r="J14" s="18"/>
      <c r="K14" s="18"/>
      <c r="L14" s="18"/>
      <c r="M14" s="18"/>
    </row>
    <row r="15" spans="1:13" x14ac:dyDescent="0.35">
      <c r="A15" s="18"/>
      <c r="B15" s="18"/>
      <c r="C15" s="18"/>
      <c r="D15" s="18"/>
      <c r="E15" s="18"/>
      <c r="F15" s="18"/>
      <c r="G15" s="18"/>
      <c r="H15" s="18"/>
      <c r="I15" s="18"/>
      <c r="J15" s="18"/>
      <c r="K15" s="18"/>
      <c r="L15" s="18"/>
      <c r="M15" s="18"/>
    </row>
    <row r="16" spans="1:13" x14ac:dyDescent="0.35">
      <c r="A16" s="18"/>
      <c r="B16" s="18"/>
      <c r="C16" s="18"/>
      <c r="D16" s="18"/>
      <c r="E16" s="18"/>
      <c r="F16" s="18"/>
      <c r="G16" s="18"/>
      <c r="H16" s="18"/>
      <c r="I16" s="18"/>
      <c r="J16" s="18"/>
      <c r="K16" s="18"/>
      <c r="L16" s="18"/>
      <c r="M16" s="18"/>
    </row>
    <row r="17" spans="1:13" x14ac:dyDescent="0.35">
      <c r="A17" s="18"/>
      <c r="B17" s="18"/>
      <c r="C17" s="18"/>
      <c r="D17" s="18"/>
      <c r="E17" s="18"/>
      <c r="F17" s="18"/>
      <c r="G17" s="18"/>
      <c r="H17" s="18"/>
      <c r="I17" s="18"/>
      <c r="J17" s="18"/>
      <c r="K17" s="18"/>
      <c r="L17" s="18"/>
      <c r="M17" s="18"/>
    </row>
    <row r="18" spans="1:13" x14ac:dyDescent="0.35">
      <c r="A18" s="18"/>
      <c r="B18" s="18"/>
      <c r="C18" s="18"/>
      <c r="D18" s="18"/>
      <c r="E18" s="18"/>
      <c r="F18" s="18"/>
      <c r="G18" s="18"/>
      <c r="H18" s="18"/>
      <c r="I18" s="18"/>
      <c r="J18" s="18"/>
      <c r="K18" s="18"/>
      <c r="L18" s="18"/>
      <c r="M18" s="18"/>
    </row>
    <row r="19" spans="1:13" x14ac:dyDescent="0.35">
      <c r="A19" s="18"/>
      <c r="B19" s="18"/>
      <c r="C19" s="18"/>
      <c r="D19" s="18"/>
      <c r="E19" s="18"/>
      <c r="F19" s="18"/>
      <c r="G19" s="18"/>
      <c r="H19" s="18"/>
      <c r="I19" s="18"/>
      <c r="J19" s="18"/>
      <c r="K19" s="18"/>
      <c r="L19" s="18"/>
      <c r="M19" s="18"/>
    </row>
    <row r="20" spans="1:13" x14ac:dyDescent="0.35">
      <c r="A20" s="18"/>
      <c r="B20" s="19"/>
      <c r="C20" s="20"/>
      <c r="D20" s="19"/>
      <c r="E20" s="20"/>
      <c r="F20" s="19"/>
      <c r="G20" s="20"/>
      <c r="H20" s="20"/>
      <c r="I20" s="20"/>
      <c r="J20" s="19"/>
      <c r="K20" s="20"/>
      <c r="L20" s="18"/>
      <c r="M20" s="18"/>
    </row>
    <row r="21" spans="1:13" ht="23.25" customHeight="1" x14ac:dyDescent="0.35">
      <c r="A21" s="18"/>
      <c r="B21" s="20"/>
      <c r="C21" s="20"/>
      <c r="D21" s="333"/>
      <c r="E21" s="333"/>
      <c r="F21" s="334"/>
      <c r="G21" s="334"/>
      <c r="H21" s="334"/>
      <c r="I21" s="334"/>
      <c r="J21" s="334"/>
      <c r="K21" s="334"/>
      <c r="L21" s="334"/>
      <c r="M21" s="334"/>
    </row>
    <row r="22" spans="1:13" ht="25.5" customHeight="1" x14ac:dyDescent="0.35">
      <c r="A22" s="18"/>
      <c r="B22" s="20"/>
      <c r="C22" s="20"/>
      <c r="D22" s="334"/>
      <c r="E22" s="334"/>
      <c r="F22" s="334"/>
      <c r="G22" s="334"/>
      <c r="H22" s="334"/>
      <c r="I22" s="334"/>
      <c r="J22" s="334"/>
      <c r="K22" s="334"/>
      <c r="L22" s="334"/>
      <c r="M22" s="334"/>
    </row>
    <row r="23" spans="1:13" ht="25.5" customHeight="1" x14ac:dyDescent="0.35">
      <c r="A23" s="18"/>
      <c r="B23" s="20"/>
      <c r="C23" s="20"/>
      <c r="D23" s="334"/>
      <c r="E23" s="334"/>
      <c r="F23" s="334"/>
      <c r="G23" s="334"/>
      <c r="H23" s="334"/>
      <c r="I23" s="334"/>
      <c r="J23" s="334"/>
      <c r="K23" s="334"/>
      <c r="L23" s="334"/>
      <c r="M23" s="334"/>
    </row>
    <row r="24" spans="1:13" ht="25.5" customHeight="1" x14ac:dyDescent="0.35">
      <c r="A24" s="18"/>
      <c r="B24" s="20"/>
      <c r="C24" s="20"/>
      <c r="D24" s="334"/>
      <c r="E24" s="334"/>
      <c r="F24" s="334"/>
      <c r="G24" s="334"/>
      <c r="H24" s="334"/>
      <c r="I24" s="334"/>
      <c r="J24" s="334"/>
      <c r="K24" s="334"/>
      <c r="L24" s="334"/>
      <c r="M24" s="334"/>
    </row>
    <row r="25" spans="1:13" x14ac:dyDescent="0.35">
      <c r="A25" s="18"/>
      <c r="B25" s="18"/>
      <c r="C25" s="18"/>
      <c r="D25" s="18"/>
      <c r="E25" s="18"/>
      <c r="F25" s="335"/>
      <c r="G25" s="335"/>
      <c r="H25" s="335"/>
      <c r="I25" s="335"/>
      <c r="J25" s="335"/>
      <c r="K25" s="335"/>
      <c r="L25" s="335"/>
      <c r="M25" s="335"/>
    </row>
    <row r="26" spans="1:13" x14ac:dyDescent="0.35">
      <c r="A26" s="18"/>
      <c r="B26" s="18"/>
      <c r="C26" s="18"/>
      <c r="D26" s="18"/>
      <c r="E26" s="18"/>
      <c r="F26" s="18"/>
      <c r="G26" s="18"/>
      <c r="H26" s="18"/>
      <c r="I26" s="18"/>
      <c r="J26" s="335"/>
      <c r="K26" s="335"/>
      <c r="L26" s="335"/>
      <c r="M26" s="335"/>
    </row>
    <row r="27" spans="1:13" x14ac:dyDescent="0.35">
      <c r="A27" s="18"/>
      <c r="B27" s="18"/>
      <c r="C27" s="18"/>
      <c r="D27" s="18"/>
      <c r="E27" s="18"/>
      <c r="F27" s="18"/>
      <c r="G27" s="18"/>
      <c r="H27" s="18"/>
      <c r="I27" s="18"/>
      <c r="J27" s="18"/>
      <c r="K27" s="18"/>
      <c r="L27" s="18"/>
      <c r="M27" s="18"/>
    </row>
    <row r="28" spans="1:13" x14ac:dyDescent="0.35">
      <c r="A28" s="18"/>
      <c r="B28" s="18"/>
      <c r="C28" s="18"/>
      <c r="D28" s="18"/>
      <c r="E28" s="18"/>
      <c r="F28" s="18"/>
      <c r="G28" s="18"/>
      <c r="H28" s="18"/>
      <c r="I28" s="18"/>
      <c r="J28" s="18"/>
      <c r="K28" s="18"/>
      <c r="L28" s="18"/>
      <c r="M28" s="18"/>
    </row>
    <row r="29" spans="1:13" x14ac:dyDescent="0.35">
      <c r="A29" s="18"/>
      <c r="B29" s="18"/>
      <c r="C29" s="18"/>
      <c r="D29" s="18"/>
      <c r="E29" s="18"/>
      <c r="F29" s="18"/>
      <c r="G29" s="18"/>
      <c r="H29" s="18"/>
      <c r="I29" s="18"/>
      <c r="J29" s="18"/>
      <c r="K29" s="18"/>
      <c r="L29" s="18"/>
      <c r="M29" s="18"/>
    </row>
  </sheetData>
  <mergeCells count="15">
    <mergeCell ref="F25:I25"/>
    <mergeCell ref="J25:M25"/>
    <mergeCell ref="J26:M26"/>
    <mergeCell ref="D23:E23"/>
    <mergeCell ref="F23:I23"/>
    <mergeCell ref="J23:M23"/>
    <mergeCell ref="D24:E24"/>
    <mergeCell ref="F24:I24"/>
    <mergeCell ref="J24:M24"/>
    <mergeCell ref="D21:E21"/>
    <mergeCell ref="F21:I21"/>
    <mergeCell ref="J21:M21"/>
    <mergeCell ref="D22:E22"/>
    <mergeCell ref="F22:I22"/>
    <mergeCell ref="J22:M22"/>
  </mergeCells>
  <hyperlinks>
    <hyperlink ref="C1" location="Forside!A1" display="Forside"/>
    <hyperlink ref="D1" location="Introduktion!A1" display="Introduktion"/>
    <hyperlink ref="E1" location="Energisparetiltag!A1" display="Energisparetiltag"/>
    <hyperlink ref="F1" location="'Til ansøgning'!A1" display="Ansøgningsskema"/>
  </hyperlinks>
  <pageMargins left="0.23622047244094491" right="0.23622047244094491" top="0.74803149606299213" bottom="0.74803149606299213" header="0.31496062992125984" footer="0.31496062992125984"/>
  <pageSetup paperSize="9" fitToWidth="0" fitToHeight="0" orientation="landscape" r:id="rId1"/>
  <headerFooter>
    <oddHeader xml:space="preserve">&amp;L&amp;G&amp;R&amp;18 </oddHeader>
    <oddFooter>&amp;C&amp;"Verdana,Regular"&amp;8&amp;P / &amp;K000000&amp;N</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33"/>
  <sheetViews>
    <sheetView showGridLines="0" showRuler="0" zoomScaleNormal="100" zoomScaleSheetLayoutView="400" zoomScalePageLayoutView="55" workbookViewId="0">
      <selection activeCell="C9" sqref="C9:N11"/>
    </sheetView>
  </sheetViews>
  <sheetFormatPr defaultColWidth="10.453125" defaultRowHeight="12.75" customHeight="1" x14ac:dyDescent="0.25"/>
  <cols>
    <col min="1" max="1" width="7.26953125" style="155" customWidth="1"/>
    <col min="2" max="2" width="3.453125" style="155" customWidth="1"/>
    <col min="3" max="3" width="8.453125" style="155" customWidth="1"/>
    <col min="4" max="4" width="10.453125" style="155" customWidth="1"/>
    <col min="5" max="5" width="7.54296875" style="155" customWidth="1"/>
    <col min="6" max="6" width="8.54296875" style="155" customWidth="1"/>
    <col min="7" max="7" width="10.453125" style="155"/>
    <col min="8" max="8" width="8.7265625" style="155" customWidth="1"/>
    <col min="9" max="9" width="10.453125" style="155"/>
    <col min="10" max="10" width="13.26953125" style="155" customWidth="1"/>
    <col min="11" max="16384" width="10.453125" style="155"/>
  </cols>
  <sheetData>
    <row r="1" spans="1:15" ht="12.75" customHeight="1" x14ac:dyDescent="0.3">
      <c r="A1" s="269"/>
      <c r="B1" s="325"/>
      <c r="C1" s="325"/>
      <c r="D1" s="325"/>
      <c r="E1" s="325"/>
      <c r="F1" s="325"/>
      <c r="G1" s="325"/>
      <c r="H1" s="326"/>
      <c r="I1" s="326"/>
      <c r="J1" s="270"/>
      <c r="K1" s="270"/>
      <c r="L1" s="270"/>
      <c r="M1" s="270" t="s">
        <v>235</v>
      </c>
      <c r="N1" s="271"/>
      <c r="O1" s="270"/>
    </row>
    <row r="2" spans="1:15" ht="12.75" customHeight="1" x14ac:dyDescent="0.25">
      <c r="A2" s="246"/>
      <c r="B2" s="325"/>
      <c r="C2" s="325"/>
      <c r="D2" s="325"/>
      <c r="E2" s="325"/>
      <c r="F2" s="325"/>
      <c r="G2" s="325"/>
      <c r="H2" s="326"/>
      <c r="I2" s="326"/>
      <c r="J2" s="272"/>
      <c r="K2" s="272"/>
      <c r="L2" s="272"/>
      <c r="M2" s="273" t="s">
        <v>5</v>
      </c>
      <c r="N2" s="272"/>
      <c r="O2" s="272"/>
    </row>
    <row r="3" spans="1:15" ht="24.75" customHeight="1" x14ac:dyDescent="0.35">
      <c r="A3" s="274"/>
      <c r="B3" s="275" t="s">
        <v>252</v>
      </c>
      <c r="C3" s="276"/>
      <c r="D3" s="246"/>
      <c r="E3" s="246"/>
      <c r="F3" s="246"/>
      <c r="G3" s="246"/>
      <c r="H3" s="246"/>
      <c r="I3" s="246"/>
      <c r="J3" s="246"/>
      <c r="K3" s="246"/>
      <c r="L3" s="246"/>
      <c r="M3" s="273" t="s">
        <v>7</v>
      </c>
      <c r="N3" s="272"/>
      <c r="O3" s="277" t="str">
        <f>Forside!R3</f>
        <v>Version 2.1, 13-12-2021</v>
      </c>
    </row>
    <row r="4" spans="1:15" ht="5.25" customHeight="1" x14ac:dyDescent="0.25">
      <c r="A4" s="278"/>
      <c r="B4" s="278"/>
      <c r="C4" s="278"/>
      <c r="D4" s="278"/>
      <c r="E4" s="278"/>
      <c r="F4" s="278"/>
      <c r="G4" s="278"/>
      <c r="H4" s="278"/>
      <c r="I4" s="278"/>
      <c r="J4" s="278"/>
      <c r="K4" s="278"/>
      <c r="L4" s="278"/>
      <c r="M4" s="278"/>
      <c r="N4" s="278"/>
      <c r="O4" s="278"/>
    </row>
    <row r="5" spans="1:15" ht="12.75" customHeight="1" x14ac:dyDescent="0.25">
      <c r="A5" s="246"/>
      <c r="B5" s="246"/>
      <c r="C5" s="246"/>
      <c r="D5" s="246"/>
      <c r="E5" s="246"/>
      <c r="F5" s="246"/>
      <c r="G5" s="246"/>
      <c r="H5" s="246"/>
      <c r="I5" s="246"/>
      <c r="J5" s="246"/>
      <c r="K5" s="246"/>
      <c r="L5" s="246"/>
      <c r="M5" s="246"/>
      <c r="N5" s="246"/>
      <c r="O5" s="246"/>
    </row>
    <row r="6" spans="1:15" s="241" customFormat="1" ht="13.5" x14ac:dyDescent="0.3">
      <c r="A6" s="309"/>
      <c r="B6" s="309"/>
      <c r="C6" s="310" t="s">
        <v>10</v>
      </c>
      <c r="D6" s="311"/>
      <c r="E6" s="311"/>
      <c r="F6" s="311"/>
      <c r="G6" s="311"/>
      <c r="H6" s="311"/>
      <c r="I6" s="311"/>
      <c r="J6" s="312"/>
      <c r="K6" s="311"/>
      <c r="L6" s="311"/>
      <c r="M6" s="311"/>
      <c r="N6" s="311"/>
      <c r="O6" s="311"/>
    </row>
    <row r="7" spans="1:15" ht="79.5" customHeight="1" x14ac:dyDescent="0.25">
      <c r="A7" s="313"/>
      <c r="B7" s="246"/>
      <c r="C7" s="336" t="s">
        <v>236</v>
      </c>
      <c r="D7" s="336"/>
      <c r="E7" s="336"/>
      <c r="F7" s="336"/>
      <c r="G7" s="336"/>
      <c r="H7" s="336"/>
      <c r="I7" s="336"/>
      <c r="J7" s="336"/>
      <c r="K7" s="336"/>
      <c r="L7" s="336"/>
      <c r="M7" s="336"/>
      <c r="N7" s="336"/>
      <c r="O7" s="246"/>
    </row>
    <row r="8" spans="1:15" ht="18.5" x14ac:dyDescent="0.45">
      <c r="A8" s="313"/>
      <c r="B8" s="314">
        <v>1</v>
      </c>
      <c r="C8" s="315" t="s">
        <v>11</v>
      </c>
      <c r="D8" s="246"/>
      <c r="E8" s="246"/>
      <c r="F8" s="246"/>
      <c r="G8" s="246"/>
      <c r="H8" s="246"/>
      <c r="I8" s="246"/>
      <c r="J8" s="246"/>
      <c r="K8" s="246"/>
      <c r="L8" s="246"/>
      <c r="M8" s="246"/>
      <c r="N8" s="246"/>
      <c r="O8" s="246"/>
    </row>
    <row r="9" spans="1:15" ht="12.75" customHeight="1" x14ac:dyDescent="0.35">
      <c r="A9" s="313"/>
      <c r="B9" s="314"/>
      <c r="C9" s="336" t="s">
        <v>237</v>
      </c>
      <c r="D9" s="336"/>
      <c r="E9" s="336"/>
      <c r="F9" s="336"/>
      <c r="G9" s="336"/>
      <c r="H9" s="336"/>
      <c r="I9" s="336"/>
      <c r="J9" s="336"/>
      <c r="K9" s="336"/>
      <c r="L9" s="336"/>
      <c r="M9" s="336"/>
      <c r="N9" s="336"/>
      <c r="O9" s="246"/>
    </row>
    <row r="10" spans="1:15" ht="100.5" customHeight="1" x14ac:dyDescent="0.35">
      <c r="A10" s="313"/>
      <c r="B10" s="314"/>
      <c r="C10" s="336"/>
      <c r="D10" s="336"/>
      <c r="E10" s="336"/>
      <c r="F10" s="336"/>
      <c r="G10" s="336"/>
      <c r="H10" s="336"/>
      <c r="I10" s="336"/>
      <c r="J10" s="336"/>
      <c r="K10" s="336"/>
      <c r="L10" s="336"/>
      <c r="M10" s="336"/>
      <c r="N10" s="336"/>
      <c r="O10" s="246"/>
    </row>
    <row r="11" spans="1:15" ht="23.25" customHeight="1" x14ac:dyDescent="0.35">
      <c r="A11" s="313"/>
      <c r="B11" s="314"/>
      <c r="C11" s="336"/>
      <c r="D11" s="336"/>
      <c r="E11" s="336"/>
      <c r="F11" s="336"/>
      <c r="G11" s="336"/>
      <c r="H11" s="336"/>
      <c r="I11" s="336"/>
      <c r="J11" s="336"/>
      <c r="K11" s="336"/>
      <c r="L11" s="336"/>
      <c r="M11" s="336"/>
      <c r="N11" s="336"/>
      <c r="O11" s="246"/>
    </row>
    <row r="12" spans="1:15" ht="12.75" customHeight="1" x14ac:dyDescent="0.35">
      <c r="A12" s="313"/>
      <c r="B12" s="316"/>
      <c r="C12" s="317"/>
      <c r="D12" s="246"/>
      <c r="E12" s="246"/>
      <c r="F12" s="246"/>
      <c r="G12" s="246"/>
      <c r="H12" s="246"/>
      <c r="I12" s="246"/>
      <c r="J12" s="246"/>
      <c r="K12" s="246"/>
      <c r="L12" s="246"/>
      <c r="M12" s="246"/>
      <c r="N12" s="246"/>
      <c r="O12" s="246"/>
    </row>
    <row r="13" spans="1:15" ht="18.5" x14ac:dyDescent="0.45">
      <c r="A13" s="313"/>
      <c r="B13" s="314">
        <v>2</v>
      </c>
      <c r="C13" s="315" t="s">
        <v>234</v>
      </c>
      <c r="D13" s="246"/>
      <c r="E13" s="246"/>
      <c r="F13" s="246"/>
      <c r="G13" s="246"/>
      <c r="H13" s="246"/>
      <c r="I13" s="246"/>
      <c r="J13" s="246"/>
      <c r="K13" s="246"/>
      <c r="L13" s="246"/>
      <c r="M13" s="246"/>
      <c r="N13" s="246"/>
      <c r="O13" s="246"/>
    </row>
    <row r="14" spans="1:15" ht="12.75" customHeight="1" x14ac:dyDescent="0.35">
      <c r="A14" s="313"/>
      <c r="B14" s="314"/>
      <c r="C14" s="336" t="s">
        <v>238</v>
      </c>
      <c r="D14" s="336"/>
      <c r="E14" s="336"/>
      <c r="F14" s="336"/>
      <c r="G14" s="336"/>
      <c r="H14" s="336"/>
      <c r="I14" s="336"/>
      <c r="J14" s="336"/>
      <c r="K14" s="336"/>
      <c r="L14" s="336"/>
      <c r="M14" s="336"/>
      <c r="N14" s="336"/>
      <c r="O14" s="246"/>
    </row>
    <row r="15" spans="1:15" ht="12.75" customHeight="1" x14ac:dyDescent="0.35">
      <c r="A15" s="313"/>
      <c r="B15" s="314"/>
      <c r="C15" s="336"/>
      <c r="D15" s="336"/>
      <c r="E15" s="336"/>
      <c r="F15" s="336"/>
      <c r="G15" s="336"/>
      <c r="H15" s="336"/>
      <c r="I15" s="336"/>
      <c r="J15" s="336"/>
      <c r="K15" s="336"/>
      <c r="L15" s="336"/>
      <c r="M15" s="336"/>
      <c r="N15" s="336"/>
      <c r="O15" s="246"/>
    </row>
    <row r="16" spans="1:15" ht="80.25" customHeight="1" x14ac:dyDescent="0.35">
      <c r="A16" s="313"/>
      <c r="B16" s="314"/>
      <c r="C16" s="336"/>
      <c r="D16" s="336"/>
      <c r="E16" s="336"/>
      <c r="F16" s="336"/>
      <c r="G16" s="336"/>
      <c r="H16" s="336"/>
      <c r="I16" s="336"/>
      <c r="J16" s="336"/>
      <c r="K16" s="336"/>
      <c r="L16" s="336"/>
      <c r="M16" s="336"/>
      <c r="N16" s="336"/>
      <c r="O16" s="246"/>
    </row>
    <row r="17" spans="1:15" ht="12.75" customHeight="1" x14ac:dyDescent="0.35">
      <c r="A17" s="313"/>
      <c r="B17" s="316"/>
      <c r="C17" s="317"/>
      <c r="D17" s="246"/>
      <c r="E17" s="246"/>
      <c r="F17" s="246"/>
      <c r="G17" s="246"/>
      <c r="H17" s="246"/>
      <c r="I17" s="246"/>
      <c r="J17" s="246"/>
      <c r="K17" s="246"/>
      <c r="L17" s="246"/>
      <c r="M17" s="246"/>
      <c r="N17" s="246"/>
      <c r="O17" s="246"/>
    </row>
    <row r="18" spans="1:15" ht="18.5" x14ac:dyDescent="0.45">
      <c r="A18" s="313"/>
      <c r="B18" s="314">
        <v>3</v>
      </c>
      <c r="C18" s="315" t="s">
        <v>233</v>
      </c>
      <c r="D18" s="246"/>
      <c r="E18" s="246"/>
      <c r="F18" s="246"/>
      <c r="G18" s="246"/>
      <c r="H18" s="246"/>
      <c r="I18" s="246"/>
      <c r="J18" s="246"/>
      <c r="K18" s="246"/>
      <c r="L18" s="246"/>
      <c r="M18" s="246"/>
      <c r="N18" s="246"/>
      <c r="O18" s="246"/>
    </row>
    <row r="19" spans="1:15" ht="12.75" customHeight="1" x14ac:dyDescent="0.35">
      <c r="A19" s="313"/>
      <c r="B19" s="314"/>
      <c r="C19" s="336" t="s">
        <v>239</v>
      </c>
      <c r="D19" s="336"/>
      <c r="E19" s="336"/>
      <c r="F19" s="336"/>
      <c r="G19" s="336"/>
      <c r="H19" s="336"/>
      <c r="I19" s="336"/>
      <c r="J19" s="336"/>
      <c r="K19" s="336"/>
      <c r="L19" s="336"/>
      <c r="M19" s="336"/>
      <c r="N19" s="336"/>
      <c r="O19" s="246"/>
    </row>
    <row r="20" spans="1:15" ht="12.75" customHeight="1" x14ac:dyDescent="0.35">
      <c r="A20" s="313"/>
      <c r="B20" s="314"/>
      <c r="C20" s="336"/>
      <c r="D20" s="336"/>
      <c r="E20" s="336"/>
      <c r="F20" s="336"/>
      <c r="G20" s="336"/>
      <c r="H20" s="336"/>
      <c r="I20" s="336"/>
      <c r="J20" s="336"/>
      <c r="K20" s="336"/>
      <c r="L20" s="336"/>
      <c r="M20" s="336"/>
      <c r="N20" s="336"/>
      <c r="O20" s="246"/>
    </row>
    <row r="21" spans="1:15" ht="123.75" customHeight="1" x14ac:dyDescent="0.35">
      <c r="A21" s="313"/>
      <c r="B21" s="314"/>
      <c r="C21" s="336"/>
      <c r="D21" s="336"/>
      <c r="E21" s="336"/>
      <c r="F21" s="336"/>
      <c r="G21" s="336"/>
      <c r="H21" s="336"/>
      <c r="I21" s="336"/>
      <c r="J21" s="336"/>
      <c r="K21" s="336"/>
      <c r="L21" s="336"/>
      <c r="M21" s="336"/>
      <c r="N21" s="336"/>
      <c r="O21" s="246"/>
    </row>
    <row r="22" spans="1:15" ht="12.75" customHeight="1" x14ac:dyDescent="0.35">
      <c r="A22" s="313"/>
      <c r="B22" s="316"/>
      <c r="C22" s="317"/>
      <c r="D22" s="246"/>
      <c r="E22" s="246"/>
      <c r="F22" s="246"/>
      <c r="G22" s="246"/>
      <c r="H22" s="246"/>
      <c r="I22" s="246"/>
      <c r="J22" s="246"/>
      <c r="K22" s="246"/>
      <c r="L22" s="246"/>
      <c r="M22" s="246"/>
      <c r="N22" s="246"/>
      <c r="O22" s="246"/>
    </row>
    <row r="23" spans="1:15" ht="11.25" customHeight="1" x14ac:dyDescent="0.25">
      <c r="A23" s="246"/>
      <c r="B23" s="246"/>
      <c r="C23" s="246"/>
      <c r="D23" s="246"/>
      <c r="E23" s="246"/>
      <c r="F23" s="246"/>
      <c r="G23" s="246"/>
      <c r="H23" s="246"/>
      <c r="I23" s="246"/>
      <c r="J23" s="246"/>
      <c r="K23" s="246"/>
      <c r="L23" s="246"/>
      <c r="M23" s="246"/>
      <c r="N23" s="246"/>
      <c r="O23" s="246"/>
    </row>
    <row r="24" spans="1:15" ht="12.75" customHeight="1" x14ac:dyDescent="0.25">
      <c r="A24" s="246"/>
      <c r="B24" s="246"/>
      <c r="C24" s="246"/>
      <c r="D24" s="246"/>
      <c r="E24" s="246"/>
      <c r="F24" s="246"/>
      <c r="G24" s="246"/>
      <c r="H24" s="246"/>
      <c r="I24" s="246"/>
      <c r="J24" s="246"/>
      <c r="K24" s="246"/>
      <c r="L24" s="246"/>
      <c r="M24" s="246"/>
      <c r="N24" s="246"/>
      <c r="O24" s="246"/>
    </row>
    <row r="25" spans="1:15" ht="12.75" customHeight="1" x14ac:dyDescent="0.25">
      <c r="A25" s="246"/>
      <c r="B25" s="246"/>
      <c r="C25" s="246"/>
      <c r="D25" s="246"/>
      <c r="E25" s="246"/>
      <c r="F25" s="246"/>
      <c r="G25" s="246"/>
      <c r="H25" s="246"/>
      <c r="I25" s="246"/>
      <c r="J25" s="246"/>
      <c r="K25" s="246"/>
      <c r="L25" s="246"/>
      <c r="M25" s="246"/>
      <c r="N25" s="246"/>
      <c r="O25" s="246"/>
    </row>
    <row r="26" spans="1:15" ht="12.75" customHeight="1" x14ac:dyDescent="0.25">
      <c r="A26" s="246"/>
      <c r="B26" s="246"/>
      <c r="C26" s="246"/>
      <c r="D26" s="246"/>
      <c r="E26" s="246"/>
      <c r="F26" s="246"/>
      <c r="G26" s="246"/>
      <c r="H26" s="246"/>
      <c r="I26" s="246"/>
      <c r="J26" s="246"/>
      <c r="K26" s="246"/>
      <c r="L26" s="246"/>
      <c r="M26" s="246"/>
      <c r="N26" s="246"/>
      <c r="O26" s="246"/>
    </row>
    <row r="27" spans="1:15" ht="12.75" customHeight="1" x14ac:dyDescent="0.25">
      <c r="A27" s="152"/>
      <c r="B27" s="152"/>
      <c r="C27" s="152"/>
      <c r="D27" s="152"/>
      <c r="E27" s="152"/>
      <c r="F27" s="152"/>
      <c r="G27" s="152"/>
      <c r="H27" s="152"/>
      <c r="I27" s="152"/>
      <c r="J27" s="152"/>
      <c r="K27" s="152"/>
      <c r="L27" s="152"/>
      <c r="M27" s="152"/>
      <c r="N27" s="152"/>
      <c r="O27" s="152"/>
    </row>
    <row r="28" spans="1:15" ht="12.75" customHeight="1" x14ac:dyDescent="0.35">
      <c r="A28" s="152"/>
      <c r="B28" s="244"/>
      <c r="C28" s="243"/>
      <c r="D28" s="152"/>
      <c r="E28" s="152"/>
      <c r="F28" s="152"/>
      <c r="G28" s="152"/>
      <c r="H28" s="152"/>
      <c r="I28" s="152"/>
      <c r="J28" s="152"/>
      <c r="K28" s="152"/>
      <c r="L28" s="152"/>
      <c r="M28" s="152"/>
      <c r="N28" s="152"/>
      <c r="O28" s="152"/>
    </row>
    <row r="29" spans="1:15" ht="12.75" customHeight="1" x14ac:dyDescent="0.35">
      <c r="A29" s="152"/>
      <c r="B29" s="244"/>
      <c r="C29" s="243"/>
      <c r="D29" s="152"/>
      <c r="E29" s="152"/>
      <c r="F29" s="152"/>
      <c r="G29" s="152"/>
      <c r="H29" s="152"/>
      <c r="I29" s="152"/>
      <c r="J29" s="152"/>
      <c r="K29" s="152"/>
      <c r="L29" s="152"/>
      <c r="M29" s="152"/>
      <c r="N29" s="152"/>
      <c r="O29" s="152"/>
    </row>
    <row r="30" spans="1:15" ht="12.75" customHeight="1" x14ac:dyDescent="0.35">
      <c r="A30" s="152"/>
      <c r="B30" s="244"/>
      <c r="C30" s="243"/>
      <c r="D30" s="152"/>
      <c r="E30" s="152"/>
      <c r="F30" s="152"/>
      <c r="G30" s="152"/>
      <c r="H30" s="152"/>
      <c r="I30" s="152"/>
      <c r="J30" s="152"/>
      <c r="K30" s="152"/>
      <c r="L30" s="152"/>
      <c r="M30" s="152"/>
      <c r="N30" s="152"/>
      <c r="O30" s="152"/>
    </row>
    <row r="31" spans="1:15" ht="12.75" customHeight="1" x14ac:dyDescent="0.35">
      <c r="A31" s="152"/>
      <c r="B31" s="242"/>
      <c r="C31" s="243"/>
      <c r="D31" s="152"/>
      <c r="E31" s="152"/>
      <c r="F31" s="152"/>
      <c r="G31" s="152"/>
      <c r="H31" s="152"/>
      <c r="I31" s="152"/>
      <c r="J31" s="152"/>
      <c r="K31" s="152"/>
      <c r="L31" s="152"/>
      <c r="M31" s="152"/>
      <c r="N31" s="152"/>
      <c r="O31" s="152"/>
    </row>
    <row r="32" spans="1:15" ht="12.75" customHeight="1" x14ac:dyDescent="0.35">
      <c r="A32" s="152"/>
      <c r="B32" s="242"/>
      <c r="C32" s="243"/>
      <c r="D32" s="152"/>
      <c r="E32" s="152"/>
      <c r="F32" s="152"/>
      <c r="G32" s="152"/>
      <c r="H32" s="152"/>
      <c r="I32" s="152"/>
      <c r="J32" s="152"/>
      <c r="K32" s="152"/>
      <c r="L32" s="152"/>
      <c r="M32" s="152"/>
      <c r="N32" s="152"/>
      <c r="O32" s="152"/>
    </row>
    <row r="33" spans="1:15" ht="12.75" customHeight="1" x14ac:dyDescent="0.25">
      <c r="A33" s="152"/>
      <c r="B33" s="152"/>
      <c r="C33" s="152"/>
      <c r="D33" s="152"/>
      <c r="E33" s="152"/>
      <c r="F33" s="152"/>
      <c r="G33" s="152"/>
      <c r="H33" s="152"/>
      <c r="I33" s="152"/>
      <c r="J33" s="152"/>
      <c r="K33" s="152"/>
      <c r="L33" s="152"/>
      <c r="M33" s="152"/>
      <c r="N33" s="152"/>
      <c r="O33" s="152"/>
    </row>
  </sheetData>
  <sheetProtection algorithmName="SHA-512" hashValue="Z1+TfVYsPXPk/6Zia79FbNoMUJdSjDO69m/K21AZ3MWRt9JMsHQ/voxEjeq6tytnFAomDm1BHIQSIgeqyw9M+w==" saltValue="murt0wvqT7vE+evcCnQeCA==" spinCount="100000" sheet="1" objects="1" scenarios="1"/>
  <mergeCells count="8">
    <mergeCell ref="B1:C2"/>
    <mergeCell ref="D1:E2"/>
    <mergeCell ref="F1:G2"/>
    <mergeCell ref="H1:I2"/>
    <mergeCell ref="C19:N21"/>
    <mergeCell ref="C14:N16"/>
    <mergeCell ref="C9:N11"/>
    <mergeCell ref="C7:N7"/>
  </mergeCells>
  <hyperlinks>
    <hyperlink ref="C8" location="'1'!A1" display="Indregulering"/>
    <hyperlink ref="C13" location="'2'!A1" display="Indeklima styring"/>
    <hyperlink ref="C18" location="'3'!A1" display="Tidsstyring"/>
    <hyperlink ref="B8:B10" location="'1'!A1" display="'1'!A1"/>
    <hyperlink ref="B13:B15" location="'2'!A1" display="'2'!A1"/>
    <hyperlink ref="B18:B20" location="'3'!A1" display="'3'!A1"/>
  </hyperlinks>
  <pageMargins left="0.23622047244094491" right="0.23622047244094491" top="0.74803149606299213" bottom="0.74803149606299213" header="0.31496062992125984" footer="0.31496062992125984"/>
  <pageSetup paperSize="9" fitToWidth="0" fitToHeight="0" orientation="landscape" r:id="rId1"/>
  <headerFooter>
    <oddHeader xml:space="preserve">&amp;L&amp;G&amp;R&amp;18 </oddHeader>
    <oddFooter>&amp;C&amp;"Verdana,Regular"&amp;8&amp;P / &amp;K000000&amp;N</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40"/>
  <sheetViews>
    <sheetView showRuler="0" topLeftCell="A9" zoomScaleNormal="100" zoomScaleSheetLayoutView="400" zoomScalePageLayoutView="110" workbookViewId="0">
      <selection activeCell="G30" sqref="G30"/>
    </sheetView>
  </sheetViews>
  <sheetFormatPr defaultColWidth="10.453125" defaultRowHeight="12.75" customHeight="1" x14ac:dyDescent="0.25"/>
  <cols>
    <col min="1" max="1" width="6" style="7" customWidth="1"/>
    <col min="2" max="2" width="4.26953125" style="7" customWidth="1"/>
    <col min="3" max="3" width="5.453125" style="7" customWidth="1"/>
    <col min="4" max="4" width="11.26953125" style="7" customWidth="1"/>
    <col min="5" max="5" width="12.1796875" style="7" customWidth="1"/>
    <col min="6" max="6" width="6.26953125" style="7" customWidth="1"/>
    <col min="7" max="7" width="13.26953125" style="7" customWidth="1"/>
    <col min="8" max="8" width="13.1796875" style="7" customWidth="1"/>
    <col min="9" max="9" width="13.453125" style="7" customWidth="1"/>
    <col min="10" max="10" width="8.7265625" style="7" customWidth="1"/>
    <col min="11" max="11" width="4.54296875" style="7" customWidth="1"/>
    <col min="12" max="12" width="3.453125" style="7" customWidth="1"/>
    <col min="13" max="13" width="7.7265625" style="7" customWidth="1"/>
    <col min="14" max="14" width="14.453125" style="7" customWidth="1"/>
    <col min="15" max="15" width="10.453125" style="7"/>
    <col min="16" max="16" width="13.453125" style="7" customWidth="1"/>
    <col min="17" max="17" width="6.453125" style="7" customWidth="1"/>
    <col min="18" max="16384" width="10.453125" style="7"/>
  </cols>
  <sheetData>
    <row r="1" spans="1:17" ht="12.75" customHeight="1" x14ac:dyDescent="0.3">
      <c r="A1" s="13"/>
      <c r="B1" s="359"/>
      <c r="C1" s="359"/>
      <c r="D1" s="360"/>
      <c r="E1" s="360"/>
      <c r="F1" s="360"/>
      <c r="G1" s="360"/>
      <c r="H1" s="362"/>
      <c r="I1" s="362"/>
      <c r="J1" s="5"/>
      <c r="K1" s="5"/>
      <c r="L1" s="5"/>
      <c r="M1" s="9"/>
      <c r="N1" s="8"/>
      <c r="O1" s="9" t="s">
        <v>235</v>
      </c>
      <c r="P1" s="8"/>
      <c r="Q1" s="9"/>
    </row>
    <row r="2" spans="1:17" ht="12.75" customHeight="1" x14ac:dyDescent="0.25">
      <c r="A2" s="5"/>
      <c r="B2" s="359"/>
      <c r="C2" s="359"/>
      <c r="D2" s="360"/>
      <c r="E2" s="360"/>
      <c r="F2" s="360"/>
      <c r="G2" s="360"/>
      <c r="H2" s="362"/>
      <c r="I2" s="362"/>
      <c r="J2" s="5"/>
      <c r="K2" s="5"/>
      <c r="L2" s="5"/>
      <c r="M2" s="11"/>
      <c r="N2" s="11"/>
      <c r="O2" s="12" t="s">
        <v>5</v>
      </c>
      <c r="P2" s="11"/>
      <c r="Q2" s="11"/>
    </row>
    <row r="3" spans="1:17" ht="24" customHeight="1" x14ac:dyDescent="0.35">
      <c r="A3" s="15"/>
      <c r="B3" s="34" t="s">
        <v>13</v>
      </c>
      <c r="C3" s="10"/>
      <c r="D3" s="5"/>
      <c r="E3" s="5"/>
      <c r="F3" s="5"/>
      <c r="G3" s="5"/>
      <c r="H3" s="5"/>
      <c r="I3" s="5"/>
      <c r="J3" s="5"/>
      <c r="K3" s="5"/>
      <c r="L3" s="5"/>
      <c r="M3" s="5"/>
      <c r="N3" s="11"/>
      <c r="O3" s="12" t="s">
        <v>7</v>
      </c>
      <c r="P3" s="11"/>
      <c r="Q3" s="145" t="str">
        <f>Forside!R3</f>
        <v>Version 2.1, 13-12-2021</v>
      </c>
    </row>
    <row r="4" spans="1:17" ht="12.75" customHeight="1" x14ac:dyDescent="0.25">
      <c r="A4" s="16"/>
      <c r="B4" s="16"/>
      <c r="C4" s="16"/>
      <c r="D4" s="16"/>
      <c r="E4" s="16"/>
      <c r="F4" s="16"/>
      <c r="G4" s="16"/>
      <c r="H4" s="16"/>
      <c r="I4" s="16"/>
      <c r="J4" s="16"/>
      <c r="K4" s="16"/>
      <c r="L4" s="16"/>
      <c r="M4" s="16"/>
      <c r="N4" s="16"/>
      <c r="O4" s="16"/>
      <c r="P4" s="16"/>
      <c r="Q4" s="16"/>
    </row>
    <row r="5" spans="1:17" ht="6.75" customHeight="1" x14ac:dyDescent="0.25">
      <c r="A5" s="5"/>
      <c r="B5" s="22"/>
      <c r="C5" s="5"/>
      <c r="D5" s="5"/>
      <c r="E5" s="5"/>
      <c r="F5" s="5"/>
      <c r="G5" s="5"/>
      <c r="H5" s="5"/>
      <c r="I5" s="5"/>
      <c r="J5" s="5"/>
      <c r="K5" s="5"/>
      <c r="L5" s="5"/>
      <c r="M5" s="5"/>
      <c r="N5" s="5"/>
      <c r="O5" s="5"/>
      <c r="P5" s="5"/>
      <c r="Q5" s="5"/>
    </row>
    <row r="6" spans="1:17" ht="12.75" customHeight="1" x14ac:dyDescent="0.25">
      <c r="A6" s="5"/>
      <c r="B6" s="361" t="s">
        <v>14</v>
      </c>
      <c r="C6" s="361"/>
      <c r="D6" s="361"/>
      <c r="E6" s="361"/>
      <c r="F6" s="361"/>
      <c r="G6" s="361"/>
      <c r="H6" s="361"/>
      <c r="I6" s="361"/>
      <c r="J6" s="361"/>
      <c r="K6" s="361"/>
      <c r="L6" s="361"/>
      <c r="M6" s="361"/>
      <c r="N6" s="39"/>
      <c r="O6" s="35"/>
      <c r="P6" s="5"/>
      <c r="Q6" s="5"/>
    </row>
    <row r="7" spans="1:17" ht="12.75" customHeight="1" x14ac:dyDescent="0.25">
      <c r="A7" s="5"/>
      <c r="B7" s="361"/>
      <c r="C7" s="361"/>
      <c r="D7" s="361"/>
      <c r="E7" s="361"/>
      <c r="F7" s="361"/>
      <c r="G7" s="361"/>
      <c r="H7" s="361"/>
      <c r="I7" s="361"/>
      <c r="J7" s="361"/>
      <c r="K7" s="361"/>
      <c r="L7" s="361"/>
      <c r="M7" s="361"/>
      <c r="N7" s="26"/>
      <c r="O7" s="28"/>
      <c r="P7" s="28"/>
      <c r="Q7" s="5"/>
    </row>
    <row r="8" spans="1:17" ht="12.75" customHeight="1" x14ac:dyDescent="0.25">
      <c r="A8" s="5"/>
      <c r="B8" s="239" t="s">
        <v>15</v>
      </c>
      <c r="C8" s="340" t="s">
        <v>244</v>
      </c>
      <c r="D8" s="340"/>
      <c r="E8" s="340"/>
      <c r="F8" s="340"/>
      <c r="G8" s="340"/>
      <c r="H8" s="340"/>
      <c r="I8" s="340"/>
      <c r="J8" s="340"/>
      <c r="K8" s="340"/>
      <c r="L8" s="340"/>
      <c r="M8" s="341"/>
      <c r="N8" s="149"/>
      <c r="O8" s="245" t="s">
        <v>17</v>
      </c>
      <c r="P8" s="245">
        <f>IF(N8="",0,IF(N8=O8,1,-1))</f>
        <v>0</v>
      </c>
      <c r="Q8" s="5"/>
    </row>
    <row r="9" spans="1:17" ht="12.75" customHeight="1" x14ac:dyDescent="0.25">
      <c r="A9" s="5"/>
      <c r="B9" s="239" t="s">
        <v>15</v>
      </c>
      <c r="C9" s="342" t="s">
        <v>167</v>
      </c>
      <c r="D9" s="342"/>
      <c r="E9" s="342"/>
      <c r="F9" s="342"/>
      <c r="G9" s="342"/>
      <c r="H9" s="342"/>
      <c r="I9" s="342"/>
      <c r="J9" s="342"/>
      <c r="K9" s="342"/>
      <c r="L9" s="342"/>
      <c r="M9" s="343"/>
      <c r="N9" s="149"/>
      <c r="O9" s="245" t="s">
        <v>16</v>
      </c>
      <c r="P9" s="245">
        <f>IF(N9="",0,IF(N9=O9,1,-1))</f>
        <v>0</v>
      </c>
      <c r="Q9" s="5"/>
    </row>
    <row r="10" spans="1:17" ht="12.75" customHeight="1" x14ac:dyDescent="0.25">
      <c r="A10" s="5"/>
      <c r="B10" s="239" t="s">
        <v>15</v>
      </c>
      <c r="C10" s="344" t="s">
        <v>243</v>
      </c>
      <c r="D10" s="344"/>
      <c r="E10" s="344"/>
      <c r="F10" s="344"/>
      <c r="G10" s="344"/>
      <c r="H10" s="344"/>
      <c r="I10" s="344"/>
      <c r="J10" s="344"/>
      <c r="K10" s="344"/>
      <c r="L10" s="344"/>
      <c r="M10" s="345"/>
      <c r="N10" s="149"/>
      <c r="O10" s="127" t="s">
        <v>17</v>
      </c>
      <c r="P10" s="127">
        <f>IF(N10="",0,IF(N10=O10,1,-1))</f>
        <v>0</v>
      </c>
      <c r="Q10" s="5"/>
    </row>
    <row r="11" spans="1:17" ht="12.75" customHeight="1" x14ac:dyDescent="0.25">
      <c r="A11" s="5"/>
      <c r="B11" s="5"/>
      <c r="C11" s="5"/>
      <c r="D11" s="5"/>
      <c r="E11" s="5"/>
      <c r="F11" s="5"/>
      <c r="G11" s="5"/>
      <c r="H11" s="5"/>
      <c r="I11" s="5"/>
      <c r="J11" s="5"/>
      <c r="K11" s="5"/>
      <c r="L11" s="5"/>
      <c r="M11" s="5"/>
      <c r="N11" s="5"/>
      <c r="O11" s="5"/>
      <c r="P11" s="5"/>
      <c r="Q11" s="5"/>
    </row>
    <row r="12" spans="1:17" ht="21.75" customHeight="1" x14ac:dyDescent="0.3">
      <c r="A12" s="5"/>
      <c r="B12" s="37" t="str">
        <f>IF(J12=0,"Spørgsmål om afgrænsning er ikke besvaret",IF(J12=1,"Projektet er omfattet af standardløsningen","Projektet er IKKE omfattet af standardløsningen"))</f>
        <v>Spørgsmål om afgrænsning er ikke besvaret</v>
      </c>
      <c r="C12" s="35"/>
      <c r="D12" s="35"/>
      <c r="E12" s="35"/>
      <c r="F12" s="35"/>
      <c r="G12" s="35"/>
      <c r="H12" s="35"/>
      <c r="I12" s="35"/>
      <c r="J12" s="206">
        <f>MIN(P8:P10)</f>
        <v>0</v>
      </c>
      <c r="K12" s="147" t="s">
        <v>206</v>
      </c>
      <c r="L12" s="5"/>
      <c r="M12" s="5"/>
      <c r="N12" s="5"/>
      <c r="O12" s="5"/>
      <c r="P12" s="5"/>
      <c r="Q12" s="5"/>
    </row>
    <row r="13" spans="1:17" ht="16.5" customHeight="1" x14ac:dyDescent="0.3">
      <c r="A13" s="5"/>
      <c r="B13" s="23"/>
      <c r="C13" s="5"/>
      <c r="D13" s="5"/>
      <c r="E13" s="5"/>
      <c r="F13" s="5"/>
      <c r="G13" s="5"/>
      <c r="H13" s="5"/>
      <c r="I13" s="5"/>
      <c r="J13" s="5"/>
      <c r="K13" s="5"/>
      <c r="L13" s="147"/>
      <c r="M13" s="5"/>
      <c r="N13" s="5"/>
      <c r="O13" s="5"/>
      <c r="P13" s="5"/>
      <c r="Q13" s="5"/>
    </row>
    <row r="14" spans="1:17" ht="23.25" customHeight="1" x14ac:dyDescent="0.35">
      <c r="A14" s="5"/>
      <c r="B14" s="358" t="s">
        <v>19</v>
      </c>
      <c r="C14" s="358"/>
      <c r="D14" s="358"/>
      <c r="E14" s="358"/>
      <c r="F14" s="358"/>
      <c r="G14" s="358"/>
      <c r="H14" s="358"/>
      <c r="I14" s="358"/>
      <c r="J14" s="358"/>
      <c r="K14" s="23"/>
      <c r="L14" s="147"/>
      <c r="M14" s="5"/>
      <c r="N14" s="32"/>
      <c r="O14" s="32"/>
      <c r="P14" s="32"/>
      <c r="Q14" s="5"/>
    </row>
    <row r="15" spans="1:17" ht="11.25" customHeight="1" x14ac:dyDescent="0.35">
      <c r="A15" s="5"/>
      <c r="B15" s="239"/>
      <c r="C15" s="346"/>
      <c r="D15" s="346"/>
      <c r="E15" s="346"/>
      <c r="F15" s="346"/>
      <c r="G15" s="139" t="s">
        <v>171</v>
      </c>
      <c r="H15" s="139" t="s">
        <v>172</v>
      </c>
      <c r="I15" s="139" t="s">
        <v>173</v>
      </c>
      <c r="J15" s="36"/>
      <c r="K15" s="5"/>
      <c r="L15" s="5"/>
      <c r="M15" s="5"/>
      <c r="N15" s="5"/>
      <c r="O15" s="5"/>
      <c r="P15" s="5"/>
      <c r="Q15" s="32"/>
    </row>
    <row r="16" spans="1:17" ht="26.25" customHeight="1" x14ac:dyDescent="0.25">
      <c r="A16" s="5"/>
      <c r="B16" s="213">
        <v>1</v>
      </c>
      <c r="C16" s="346" t="s">
        <v>169</v>
      </c>
      <c r="D16" s="346"/>
      <c r="E16" s="346"/>
      <c r="F16" s="346"/>
      <c r="G16" s="150"/>
      <c r="H16" s="150"/>
      <c r="I16" s="150"/>
      <c r="J16" s="36" t="s">
        <v>21</v>
      </c>
      <c r="K16" s="5"/>
      <c r="L16" s="5"/>
      <c r="M16" s="5"/>
      <c r="N16" s="5"/>
      <c r="O16" s="5"/>
      <c r="P16" s="5"/>
      <c r="Q16" s="5"/>
    </row>
    <row r="17" spans="1:17" ht="25.9" customHeight="1" x14ac:dyDescent="0.25">
      <c r="A17" s="5"/>
      <c r="B17" s="213">
        <v>2</v>
      </c>
      <c r="C17" s="356" t="s">
        <v>22</v>
      </c>
      <c r="D17" s="356"/>
      <c r="E17" s="356"/>
      <c r="F17" s="357"/>
      <c r="G17" s="232"/>
      <c r="H17" s="232"/>
      <c r="I17" s="232"/>
      <c r="J17" s="36"/>
      <c r="K17" s="5"/>
      <c r="L17" s="5"/>
      <c r="M17" s="5"/>
      <c r="N17" s="5"/>
      <c r="O17" s="5"/>
      <c r="P17" s="5"/>
      <c r="Q17" s="5"/>
    </row>
    <row r="18" spans="1:17" ht="21.4" customHeight="1" x14ac:dyDescent="0.25">
      <c r="A18" s="5"/>
      <c r="B18" s="213">
        <v>3</v>
      </c>
      <c r="C18" s="346" t="s">
        <v>24</v>
      </c>
      <c r="D18" s="346"/>
      <c r="E18" s="346"/>
      <c r="F18" s="355"/>
      <c r="G18" s="150"/>
      <c r="H18" s="150"/>
      <c r="I18" s="150"/>
      <c r="J18" s="36" t="s">
        <v>25</v>
      </c>
      <c r="K18" s="5"/>
      <c r="L18" s="5"/>
      <c r="M18" s="5"/>
      <c r="N18" s="5"/>
      <c r="O18" s="5"/>
      <c r="P18" s="5"/>
      <c r="Q18" s="5"/>
    </row>
    <row r="19" spans="1:17" ht="25.5" customHeight="1" x14ac:dyDescent="0.25">
      <c r="A19" s="5"/>
      <c r="B19" s="213">
        <v>4</v>
      </c>
      <c r="C19" s="351" t="s">
        <v>26</v>
      </c>
      <c r="D19" s="351"/>
      <c r="E19" s="351"/>
      <c r="F19" s="351"/>
      <c r="G19" s="150"/>
      <c r="H19" s="150"/>
      <c r="I19" s="150"/>
      <c r="J19" s="36" t="s">
        <v>25</v>
      </c>
      <c r="K19" s="5"/>
      <c r="L19" s="5"/>
      <c r="M19" s="5"/>
      <c r="N19" s="5"/>
      <c r="O19" s="5"/>
      <c r="P19" s="5"/>
      <c r="Q19" s="5"/>
    </row>
    <row r="20" spans="1:17" ht="22.5" customHeight="1" x14ac:dyDescent="0.25">
      <c r="A20" s="5"/>
      <c r="B20" s="213">
        <v>5</v>
      </c>
      <c r="C20" s="351" t="s">
        <v>77</v>
      </c>
      <c r="D20" s="351"/>
      <c r="E20" s="351"/>
      <c r="F20" s="342"/>
      <c r="G20" s="150"/>
      <c r="H20" s="150"/>
      <c r="I20" s="150"/>
      <c r="J20" s="36" t="s">
        <v>25</v>
      </c>
      <c r="K20" s="5"/>
      <c r="L20" s="5"/>
      <c r="M20" s="5"/>
      <c r="N20" s="5"/>
      <c r="O20" s="5"/>
      <c r="P20" s="5"/>
      <c r="Q20" s="5"/>
    </row>
    <row r="21" spans="1:17" ht="21" customHeight="1" x14ac:dyDescent="0.25">
      <c r="A21" s="5"/>
      <c r="B21" s="213">
        <v>6</v>
      </c>
      <c r="C21" s="351" t="s">
        <v>203</v>
      </c>
      <c r="D21" s="351"/>
      <c r="E21" s="351"/>
      <c r="F21" s="342"/>
      <c r="G21" s="150"/>
      <c r="H21" s="150"/>
      <c r="I21" s="150"/>
      <c r="J21" s="36" t="s">
        <v>27</v>
      </c>
      <c r="K21" s="5"/>
      <c r="L21" s="5"/>
      <c r="M21" s="5"/>
      <c r="N21" s="5"/>
      <c r="O21" s="5"/>
      <c r="P21" s="5"/>
      <c r="Q21" s="5"/>
    </row>
    <row r="22" spans="1:17" ht="20.65" customHeight="1" x14ac:dyDescent="0.25">
      <c r="A22" s="5"/>
      <c r="B22" s="213">
        <v>7</v>
      </c>
      <c r="C22" s="346" t="s">
        <v>232</v>
      </c>
      <c r="D22" s="346"/>
      <c r="E22" s="346"/>
      <c r="F22" s="347"/>
      <c r="G22" s="352"/>
      <c r="H22" s="353"/>
      <c r="I22" s="354"/>
      <c r="J22" s="36" t="s">
        <v>28</v>
      </c>
      <c r="K22" s="5"/>
      <c r="L22" s="5"/>
      <c r="M22" s="5"/>
      <c r="N22" s="5"/>
      <c r="O22" s="5"/>
      <c r="P22" s="5"/>
      <c r="Q22" s="5"/>
    </row>
    <row r="23" spans="1:17" ht="22.9" customHeight="1" x14ac:dyDescent="0.25">
      <c r="A23" s="5"/>
      <c r="B23" s="213">
        <v>8</v>
      </c>
      <c r="C23" s="346" t="s">
        <v>231</v>
      </c>
      <c r="D23" s="346"/>
      <c r="E23" s="346"/>
      <c r="F23" s="347"/>
      <c r="G23" s="348"/>
      <c r="H23" s="349"/>
      <c r="I23" s="350"/>
      <c r="J23" s="36" t="s">
        <v>28</v>
      </c>
      <c r="K23" s="5"/>
      <c r="L23" s="5"/>
      <c r="M23" s="5"/>
      <c r="N23" s="5"/>
      <c r="O23" s="5"/>
      <c r="P23" s="5"/>
      <c r="Q23" s="5"/>
    </row>
    <row r="24" spans="1:17" ht="12.75" customHeight="1" x14ac:dyDescent="0.25">
      <c r="A24" s="5"/>
      <c r="B24" s="36"/>
      <c r="C24" s="36"/>
      <c r="D24" s="36"/>
      <c r="E24" s="36"/>
      <c r="F24" s="36"/>
      <c r="G24" s="36"/>
      <c r="H24" s="36"/>
      <c r="I24" s="36"/>
      <c r="J24" s="36"/>
      <c r="K24" s="5"/>
      <c r="L24" s="5"/>
      <c r="M24" s="5"/>
      <c r="N24" s="5"/>
      <c r="O24" s="5"/>
      <c r="P24" s="5"/>
      <c r="Q24" s="5"/>
    </row>
    <row r="25" spans="1:17" ht="18.75" customHeight="1" x14ac:dyDescent="0.25">
      <c r="A25" s="246"/>
      <c r="B25" s="246"/>
      <c r="C25" s="246"/>
      <c r="D25" s="246"/>
      <c r="E25" s="246"/>
      <c r="F25" s="246"/>
      <c r="G25" s="246"/>
      <c r="H25" s="246"/>
      <c r="I25" s="247"/>
      <c r="J25" s="246"/>
      <c r="K25" s="5"/>
      <c r="L25" s="5"/>
      <c r="M25" s="5"/>
      <c r="N25" s="5"/>
      <c r="O25" s="5"/>
      <c r="P25" s="5"/>
      <c r="Q25" s="5"/>
    </row>
    <row r="26" spans="1:17" ht="12.75" customHeight="1" x14ac:dyDescent="0.25">
      <c r="A26" s="246"/>
      <c r="B26" s="248" t="s">
        <v>29</v>
      </c>
      <c r="C26" s="248"/>
      <c r="D26" s="248"/>
      <c r="E26" s="248"/>
      <c r="F26" s="248"/>
      <c r="G26" s="248"/>
      <c r="H26" s="248"/>
      <c r="I26" s="248"/>
      <c r="J26" s="248"/>
      <c r="K26" s="5"/>
      <c r="L26" s="5"/>
      <c r="M26" s="5"/>
      <c r="N26" s="5"/>
      <c r="O26" s="5"/>
      <c r="P26" s="5"/>
      <c r="Q26" s="5"/>
    </row>
    <row r="27" spans="1:17" ht="12.75" customHeight="1" x14ac:dyDescent="0.25">
      <c r="A27" s="246"/>
      <c r="B27" s="249" t="s">
        <v>228</v>
      </c>
      <c r="C27" s="250"/>
      <c r="D27" s="250"/>
      <c r="E27" s="250"/>
      <c r="F27" s="250"/>
      <c r="G27" s="250"/>
      <c r="H27" s="337">
        <f>IFERROR('1_'!K62,"")</f>
        <v>0</v>
      </c>
      <c r="I27" s="337"/>
      <c r="J27" s="250" t="s">
        <v>204</v>
      </c>
      <c r="K27" s="5"/>
      <c r="L27" s="5"/>
      <c r="M27" s="5"/>
      <c r="N27" s="5"/>
      <c r="O27" s="5"/>
      <c r="P27" s="5"/>
      <c r="Q27" s="5"/>
    </row>
    <row r="28" spans="1:17" ht="15" customHeight="1" x14ac:dyDescent="0.25">
      <c r="A28" s="246"/>
      <c r="B28" s="251" t="s">
        <v>229</v>
      </c>
      <c r="C28" s="252"/>
      <c r="D28" s="252"/>
      <c r="E28" s="252"/>
      <c r="F28" s="253"/>
      <c r="G28" s="253"/>
      <c r="H28" s="337">
        <f>IFERROR('1_'!K63,"")</f>
        <v>0</v>
      </c>
      <c r="I28" s="337"/>
      <c r="J28" s="250" t="s">
        <v>204</v>
      </c>
      <c r="K28" s="5"/>
      <c r="L28" s="5"/>
      <c r="M28" s="5"/>
      <c r="N28" s="5"/>
      <c r="O28" s="5"/>
      <c r="P28" s="5"/>
      <c r="Q28" s="5"/>
    </row>
    <row r="29" spans="1:17" ht="12.75" customHeight="1" thickBot="1" x14ac:dyDescent="0.3">
      <c r="A29" s="246"/>
      <c r="B29" s="250" t="s">
        <v>33</v>
      </c>
      <c r="C29" s="254"/>
      <c r="D29" s="254"/>
      <c r="E29" s="254"/>
      <c r="F29" s="255"/>
      <c r="G29" s="255"/>
      <c r="H29" s="339">
        <f>IFERROR('1_'!K65,"")</f>
        <v>0</v>
      </c>
      <c r="I29" s="339"/>
      <c r="J29" s="250" t="s">
        <v>34</v>
      </c>
      <c r="K29" s="5"/>
      <c r="L29" s="5"/>
      <c r="M29" s="5"/>
      <c r="N29" s="5"/>
      <c r="O29" s="5"/>
      <c r="P29" s="5"/>
      <c r="Q29" s="5"/>
    </row>
    <row r="30" spans="1:17" ht="15" customHeight="1" thickBot="1" x14ac:dyDescent="0.3">
      <c r="A30" s="246"/>
      <c r="B30" s="256" t="s">
        <v>242</v>
      </c>
      <c r="C30" s="257"/>
      <c r="D30" s="257"/>
      <c r="E30" s="257"/>
      <c r="F30" s="258"/>
      <c r="G30" s="258"/>
      <c r="H30" s="338">
        <f>IFERROR(IF(J12=1,H27-H28,0),"Input mangler / Ugyldig kombination!")</f>
        <v>0</v>
      </c>
      <c r="I30" s="338"/>
      <c r="J30" s="259" t="s">
        <v>204</v>
      </c>
      <c r="K30" s="5"/>
      <c r="L30" s="5"/>
      <c r="M30" s="5"/>
      <c r="N30" s="5"/>
      <c r="O30" s="5"/>
      <c r="P30" s="5"/>
      <c r="Q30" s="5"/>
    </row>
    <row r="31" spans="1:17" ht="29.25" customHeight="1" x14ac:dyDescent="0.25">
      <c r="A31" s="246"/>
      <c r="B31" s="246"/>
      <c r="C31" s="246"/>
      <c r="D31" s="246"/>
      <c r="E31" s="246"/>
      <c r="F31" s="246"/>
      <c r="G31" s="246"/>
      <c r="H31" s="246"/>
      <c r="I31" s="246"/>
      <c r="J31" s="246"/>
      <c r="K31" s="5"/>
      <c r="L31" s="5"/>
      <c r="M31" s="5"/>
      <c r="N31" s="5"/>
      <c r="O31" s="5"/>
      <c r="P31" s="5"/>
      <c r="Q31" s="5"/>
    </row>
    <row r="32" spans="1:17" s="125" customFormat="1" ht="12.75" customHeight="1" x14ac:dyDescent="0.25">
      <c r="A32" s="5"/>
      <c r="B32" s="5"/>
      <c r="C32" s="5"/>
      <c r="D32" s="5"/>
      <c r="E32" s="5"/>
      <c r="F32" s="5"/>
      <c r="G32" s="5"/>
      <c r="H32" s="5"/>
      <c r="I32" s="5"/>
      <c r="J32" s="5"/>
      <c r="K32" s="5"/>
      <c r="L32" s="5"/>
      <c r="M32" s="5"/>
      <c r="N32" s="5"/>
      <c r="O32" s="5"/>
      <c r="P32" s="5"/>
      <c r="Q32" s="5"/>
    </row>
    <row r="33" spans="1:17" ht="12.75" customHeight="1" x14ac:dyDescent="0.25">
      <c r="A33" s="5"/>
      <c r="B33" s="5"/>
      <c r="C33" s="5"/>
      <c r="D33" s="5"/>
      <c r="E33" s="5"/>
      <c r="F33" s="5"/>
      <c r="G33" s="5"/>
      <c r="H33" s="5"/>
      <c r="I33" s="5"/>
      <c r="J33" s="5"/>
      <c r="K33" s="5"/>
      <c r="L33" s="5"/>
      <c r="M33" s="5"/>
      <c r="N33" s="5"/>
      <c r="O33" s="5"/>
      <c r="P33" s="5"/>
      <c r="Q33" s="5"/>
    </row>
    <row r="34" spans="1:17" ht="12.75" customHeight="1" x14ac:dyDescent="0.25">
      <c r="A34" s="5"/>
      <c r="B34" s="5"/>
      <c r="C34" s="5"/>
      <c r="D34" s="5"/>
      <c r="E34" s="5"/>
      <c r="F34" s="5"/>
      <c r="G34" s="5"/>
      <c r="H34" s="5"/>
      <c r="I34" s="5"/>
      <c r="J34" s="5"/>
      <c r="K34" s="5"/>
      <c r="L34" s="5"/>
      <c r="M34" s="5"/>
      <c r="N34" s="5"/>
      <c r="O34" s="5"/>
      <c r="P34" s="5"/>
      <c r="Q34" s="5"/>
    </row>
    <row r="35" spans="1:17" ht="12.75" customHeight="1" x14ac:dyDescent="0.25">
      <c r="A35" s="5"/>
      <c r="B35" s="5"/>
      <c r="C35" s="5"/>
      <c r="D35" s="5"/>
      <c r="E35" s="5"/>
      <c r="F35" s="5"/>
      <c r="G35" s="5"/>
      <c r="H35" s="5"/>
      <c r="I35" s="5"/>
      <c r="J35" s="5"/>
      <c r="K35" s="5"/>
      <c r="L35" s="5"/>
      <c r="M35" s="5"/>
      <c r="N35" s="5"/>
      <c r="O35" s="5"/>
      <c r="P35" s="5"/>
      <c r="Q35" s="5"/>
    </row>
    <row r="36" spans="1:17" ht="12.75" customHeight="1" x14ac:dyDescent="0.25">
      <c r="A36" s="5"/>
      <c r="B36" s="5"/>
      <c r="C36" s="5"/>
      <c r="D36" s="5"/>
      <c r="E36" s="5"/>
      <c r="F36" s="5"/>
      <c r="G36" s="5"/>
      <c r="H36" s="5"/>
      <c r="I36" s="5"/>
      <c r="J36" s="5"/>
      <c r="K36" s="5"/>
      <c r="L36" s="5"/>
      <c r="M36" s="5"/>
      <c r="N36" s="5"/>
      <c r="O36" s="5"/>
      <c r="P36" s="5"/>
      <c r="Q36" s="5"/>
    </row>
    <row r="37" spans="1:17" ht="12.75" customHeight="1" x14ac:dyDescent="0.25">
      <c r="A37" s="5"/>
      <c r="B37" s="5"/>
      <c r="C37" s="5"/>
      <c r="D37" s="5"/>
      <c r="E37" s="5"/>
      <c r="F37" s="5"/>
      <c r="G37" s="5"/>
      <c r="H37" s="5"/>
      <c r="I37" s="5"/>
      <c r="J37" s="5"/>
      <c r="K37" s="5"/>
      <c r="L37" s="5"/>
      <c r="M37" s="5"/>
      <c r="N37" s="5"/>
      <c r="O37" s="5"/>
      <c r="P37" s="5"/>
      <c r="Q37" s="5"/>
    </row>
    <row r="38" spans="1:17" ht="12.75" customHeight="1" x14ac:dyDescent="0.25">
      <c r="A38" s="5"/>
      <c r="B38" s="5"/>
      <c r="C38" s="5"/>
      <c r="D38" s="5"/>
      <c r="E38" s="5"/>
      <c r="F38" s="5"/>
      <c r="G38" s="5"/>
      <c r="H38" s="5"/>
      <c r="I38" s="5"/>
      <c r="J38" s="5"/>
      <c r="K38" s="5"/>
      <c r="L38" s="5"/>
      <c r="M38" s="5"/>
      <c r="N38" s="5"/>
      <c r="O38" s="5"/>
      <c r="P38" s="5"/>
      <c r="Q38" s="5"/>
    </row>
    <row r="39" spans="1:17" ht="12.75" customHeight="1" x14ac:dyDescent="0.25">
      <c r="A39" s="5"/>
      <c r="B39" s="5"/>
      <c r="C39" s="5"/>
      <c r="D39" s="5"/>
      <c r="E39" s="5"/>
      <c r="F39" s="5"/>
      <c r="G39" s="5"/>
      <c r="H39" s="5"/>
      <c r="I39" s="5"/>
      <c r="J39" s="5"/>
      <c r="K39" s="5"/>
      <c r="L39" s="5"/>
      <c r="M39" s="5"/>
      <c r="N39" s="5"/>
      <c r="O39" s="5"/>
      <c r="P39" s="5"/>
      <c r="Q39" s="233"/>
    </row>
    <row r="40" spans="1:17" ht="12.75" customHeight="1" x14ac:dyDescent="0.25">
      <c r="A40" s="5"/>
      <c r="B40" s="5"/>
      <c r="C40" s="5"/>
      <c r="D40" s="5"/>
      <c r="E40" s="5"/>
      <c r="F40" s="5"/>
      <c r="G40" s="5"/>
      <c r="H40" s="5"/>
      <c r="I40" s="5"/>
      <c r="J40" s="5"/>
      <c r="K40" s="5"/>
      <c r="L40" s="5"/>
      <c r="M40" s="5"/>
      <c r="N40" s="5"/>
      <c r="O40" s="5"/>
      <c r="P40" s="5"/>
      <c r="Q40" s="5"/>
    </row>
  </sheetData>
  <sheetProtection algorithmName="SHA-512" hashValue="yuJOz0kfmwSxhIYvWkproJxzwd8PBDvR5nVK7PSn/3Qgrp04RzGZYVhOohl7EDfAWFStAWpgG2GA4eMQk9K3Vg==" saltValue="C/edQuTeDF05wlGsWsb6nA==" spinCount="100000" sheet="1" objects="1" scenarios="1"/>
  <dataConsolidate/>
  <mergeCells count="24">
    <mergeCell ref="B14:J14"/>
    <mergeCell ref="C15:F15"/>
    <mergeCell ref="C16:F16"/>
    <mergeCell ref="B1:C2"/>
    <mergeCell ref="D1:E2"/>
    <mergeCell ref="F1:G2"/>
    <mergeCell ref="B6:M7"/>
    <mergeCell ref="H1:I2"/>
    <mergeCell ref="H27:I27"/>
    <mergeCell ref="H28:I28"/>
    <mergeCell ref="H30:I30"/>
    <mergeCell ref="H29:I29"/>
    <mergeCell ref="C8:M8"/>
    <mergeCell ref="C9:M9"/>
    <mergeCell ref="C10:M10"/>
    <mergeCell ref="C23:F23"/>
    <mergeCell ref="G23:I23"/>
    <mergeCell ref="C22:F22"/>
    <mergeCell ref="C19:F19"/>
    <mergeCell ref="C20:F20"/>
    <mergeCell ref="C21:F21"/>
    <mergeCell ref="G22:I22"/>
    <mergeCell ref="C18:F18"/>
    <mergeCell ref="C17:F17"/>
  </mergeCells>
  <dataValidations xWindow="668" yWindow="621" count="6">
    <dataValidation allowBlank="1" showInputMessage="1" showErrorMessage="1" prompt="Indtast forventet setpunkt for trykket i efter-situationen. Der kan maksimalt gives tilskud til en sænkning på 1,5 bar" sqref="G23:I23"/>
    <dataValidation type="decimal" allowBlank="1" showInputMessage="1" showErrorMessage="1" error="Aflasttimer kan minimalt være 1 og maksimalt være: timer i måleperiode - lasttimer" prompt="Kun relevant for last/aflast-drift. Her indtastes hvor mange timer kompressoren har været aflastet i måleperioden. " sqref="G20:I20">
      <formula1>0</formula1>
      <formula2>G18-G19</formula2>
    </dataValidation>
    <dataValidation type="decimal" allowBlank="1" showInputMessage="1" showErrorMessage="1" error="Lasttimer kan minimalt være 1 og maksimalt være: timer i måleperiode - aflasttimer._x000a_Hvis det er en kompressor med start/stop styring, kan det maksimalet være: timer i måleperioden." prompt="I dette felt indtastes hvor mange lasttimer kompressoren har haft i måleperioden. " sqref="G19:I19">
      <formula1>0</formula1>
      <formula2>G18-G20</formula2>
    </dataValidation>
    <dataValidation type="decimal" allowBlank="1" showInputMessage="1" showErrorMessage="1" error="Tallet skal være større end summen af last- og aflasttimer. Minimum er en uge (168 timer) og maksimum er 26280 timer." prompt="I dette felt indtastes hvor mange timer der er i måleperioden. Måleperioden skal være repræsentativ for anlæggets drift. Maksimal måleperiode er 3 år." sqref="G18:I18">
      <formula1>168</formula1>
      <formula2>26280</formula2>
    </dataValidation>
    <dataValidation type="decimal" allowBlank="1" showInputMessage="1" showErrorMessage="1" error="Det maksimale effektforbrug er: Mærkeeffekt * timer i måleperiode" prompt="Her indtastes effektforbruget i måleperioden. Den kan baseres på målinger i kompressoren eller på målinger af kWh-forbruget på el-tilførslen til kompressoren. Indtastningen er krævet for frekvensstyring men valgfri for last/aflast- og start/stop-styring." sqref="G21:I21">
      <formula1>0</formula1>
      <formula2>G16*G18</formula2>
    </dataValidation>
    <dataValidation allowBlank="1" showInputMessage="1" showErrorMessage="1" prompt="Indtast setpunkt for trykket i før-situationen" sqref="G22:I22"/>
  </dataValidations>
  <pageMargins left="0.23622047244094491" right="0.23622047244094491" top="0.74803149606299213" bottom="0.74803149606299213" header="0.31496062992125984" footer="0.31496062992125984"/>
  <pageSetup paperSize="9" fitToWidth="0" fitToHeight="0" orientation="landscape" r:id="rId1"/>
  <headerFooter>
    <oddHeader xml:space="preserve">&amp;L&amp;G&amp;R&amp;18 </oddHeader>
    <oddFooter>&amp;C&amp;"Verdana,Normal"&amp;8&amp;P / &amp;K000000&amp;N</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16" id="{1497B959-8FBA-43F7-8195-88E7919C373C}">
            <xm:f>$G$17='1_'!$I$13</xm:f>
            <x14:dxf>
              <fill>
                <patternFill>
                  <bgColor theme="0" tint="-0.34998626667073579"/>
                </patternFill>
              </fill>
            </x14:dxf>
          </x14:cfRule>
          <xm:sqref>G19:G20</xm:sqref>
        </x14:conditionalFormatting>
        <x14:conditionalFormatting xmlns:xm="http://schemas.microsoft.com/office/excel/2006/main">
          <x14:cfRule type="expression" priority="15" id="{1D9D93C6-70CF-49E5-BB6D-83DA4ADAECD5}">
            <xm:f>OR($G$17='1_'!$I$11,$G$17='1_'!$I$13)</xm:f>
            <x14:dxf>
              <fill>
                <patternFill>
                  <bgColor theme="0" tint="-0.34998626667073579"/>
                </patternFill>
              </fill>
            </x14:dxf>
          </x14:cfRule>
          <xm:sqref>G20</xm:sqref>
        </x14:conditionalFormatting>
        <x14:conditionalFormatting xmlns:xm="http://schemas.microsoft.com/office/excel/2006/main">
          <x14:cfRule type="iconSet" priority="11" id="{38CB89C5-E2AC-4B3F-805C-99D084724436}">
            <x14:iconSet iconSet="3Symbols2" custom="1">
              <x14:cfvo type="percent">
                <xm:f>0</xm:f>
              </x14:cfvo>
              <x14:cfvo type="num">
                <xm:f>-0.5</xm:f>
              </x14:cfvo>
              <x14:cfvo type="num">
                <xm:f>0.5</xm:f>
              </x14:cfvo>
              <x14:cfIcon iconSet="3Symbols2" iconId="0"/>
              <x14:cfIcon iconSet="3Symbols2" iconId="1"/>
              <x14:cfIcon iconSet="3Symbols2" iconId="2"/>
            </x14:iconSet>
          </x14:cfRule>
          <xm:sqref>P8:P10</xm:sqref>
        </x14:conditionalFormatting>
        <x14:conditionalFormatting xmlns:xm="http://schemas.microsoft.com/office/excel/2006/main">
          <x14:cfRule type="iconSet" priority="10" id="{D97DA234-A639-4CF7-886C-D6C4C10E16F4}">
            <x14:iconSet iconSet="3Symbols2" custom="1">
              <x14:cfvo type="percent">
                <xm:f>0</xm:f>
              </x14:cfvo>
              <x14:cfvo type="num">
                <xm:f>-0.5</xm:f>
              </x14:cfvo>
              <x14:cfvo type="num">
                <xm:f>0.5</xm:f>
              </x14:cfvo>
              <x14:cfIcon iconSet="3Symbols2" iconId="0"/>
              <x14:cfIcon iconSet="3Symbols2" iconId="1"/>
              <x14:cfIcon iconSet="3Symbols2" iconId="2"/>
            </x14:iconSet>
          </x14:cfRule>
          <xm:sqref>J12</xm:sqref>
        </x14:conditionalFormatting>
        <x14:conditionalFormatting xmlns:xm="http://schemas.microsoft.com/office/excel/2006/main">
          <x14:cfRule type="expression" priority="7" id="{BBA97C12-1D53-44FA-91BC-E2F4820B38FF}">
            <xm:f>$I$17='1_'!$I$13</xm:f>
            <x14:dxf>
              <fill>
                <patternFill>
                  <bgColor theme="0" tint="-0.34998626667073579"/>
                </patternFill>
              </fill>
            </x14:dxf>
          </x14:cfRule>
          <xm:sqref>I20</xm:sqref>
        </x14:conditionalFormatting>
        <x14:conditionalFormatting xmlns:xm="http://schemas.microsoft.com/office/excel/2006/main">
          <x14:cfRule type="expression" priority="6" id="{1DE26202-87B1-49B4-9EF1-C80FA94B713F}">
            <xm:f>OR($I$17='1_'!$I$11,$I$17='1_'!$I$13)</xm:f>
            <x14:dxf>
              <fill>
                <patternFill>
                  <bgColor theme="0" tint="-0.34998626667073579"/>
                </patternFill>
              </fill>
            </x14:dxf>
          </x14:cfRule>
          <xm:sqref>I20</xm:sqref>
        </x14:conditionalFormatting>
        <x14:conditionalFormatting xmlns:xm="http://schemas.microsoft.com/office/excel/2006/main">
          <x14:cfRule type="expression" priority="4" id="{8732CB77-2A63-4C6D-B003-86CD19BE24B7}">
            <xm:f>OR($H$17='1_'!$I$11,$H$17='1_'!$I$13)</xm:f>
            <x14:dxf>
              <fill>
                <patternFill>
                  <bgColor theme="0" tint="-0.34998626667073579"/>
                </patternFill>
              </fill>
            </x14:dxf>
          </x14:cfRule>
          <xm:sqref>H20</xm:sqref>
        </x14:conditionalFormatting>
        <x14:conditionalFormatting xmlns:xm="http://schemas.microsoft.com/office/excel/2006/main">
          <x14:cfRule type="expression" priority="3" id="{12DA972D-D88E-4320-8DA1-A4C19D4523D4}">
            <xm:f>$H$17='1_'!$I$13</xm:f>
            <x14:dxf>
              <fill>
                <patternFill>
                  <bgColor theme="0" tint="-0.34998626667073579"/>
                </patternFill>
              </fill>
            </x14:dxf>
          </x14:cfRule>
          <xm:sqref>H20</xm:sqref>
        </x14:conditionalFormatting>
        <x14:conditionalFormatting xmlns:xm="http://schemas.microsoft.com/office/excel/2006/main">
          <x14:cfRule type="expression" priority="2" id="{FD6F722A-27FD-4689-BA7C-55DDD90AFC61}">
            <xm:f>$H$17='1_'!$I$13</xm:f>
            <x14:dxf>
              <fill>
                <patternFill>
                  <bgColor theme="0" tint="-0.34998626667073579"/>
                </patternFill>
              </fill>
            </x14:dxf>
          </x14:cfRule>
          <xm:sqref>H19</xm:sqref>
        </x14:conditionalFormatting>
        <x14:conditionalFormatting xmlns:xm="http://schemas.microsoft.com/office/excel/2006/main">
          <x14:cfRule type="expression" priority="1" id="{32D1C19C-80B3-4F83-A446-F100AA6395D6}">
            <xm:f>$I$17='1_'!$I$13</xm:f>
            <x14:dxf>
              <fill>
                <patternFill>
                  <bgColor theme="0" tint="-0.34998626667073579"/>
                </patternFill>
              </fill>
            </x14:dxf>
          </x14:cfRule>
          <xm:sqref>I19</xm:sqref>
        </x14:conditionalFormatting>
      </x14:conditionalFormattings>
    </ext>
    <ext xmlns:x14="http://schemas.microsoft.com/office/spreadsheetml/2009/9/main" uri="{CCE6A557-97BC-4b89-ADB6-D9C93CAAB3DF}">
      <x14:dataValidations xmlns:xm="http://schemas.microsoft.com/office/excel/2006/main" xWindow="668" yWindow="621" count="5">
        <x14:dataValidation type="list" allowBlank="1" showInputMessage="1" showErrorMessage="1">
          <x14:formula1>
            <xm:f>'1_'!$I$4:$I$5</xm:f>
          </x14:formula1>
          <xm:sqref>N8:N10</xm:sqref>
        </x14:dataValidation>
        <x14:dataValidation type="list" allowBlank="1" showInputMessage="1" showErrorMessage="1" prompt="Vælg hvilken type kompressorstyring der er for kompressoren">
          <x14:formula1>
            <xm:f>'1_'!$I$11:$I$13</xm:f>
          </x14:formula1>
          <xm:sqref>G17:I17</xm:sqref>
        </x14:dataValidation>
        <x14:dataValidation type="decimal" allowBlank="1" showInputMessage="1" showErrorMessage="1" error="Mærkeeffekt skal være mellem 0 og 50 kW. Mærkeeffekten må ikke være mindre end nuværende elforbrug per år divideret med 8760 timer." prompt="Maksimalt 50 kW mærkeeffekt">
          <x14:formula1>
            <xm:f>MAX(0,'1_'!J58/8760)</xm:f>
          </x14:formula1>
          <x14:formula2>
            <xm:f>50</xm:f>
          </x14:formula2>
          <xm:sqref>I16</xm:sqref>
        </x14:dataValidation>
        <x14:dataValidation type="decimal" allowBlank="1" showInputMessage="1" showErrorMessage="1" error="Mærkeeffekt skal være mellem 0 og 50 kW. Mærkeeffekten må ikke være mindre end nuværende elforbrug per år divideret med 8760 timer." prompt="Maksimalt 50 kW mærkeeffekt">
          <x14:formula1>
            <xm:f>MAX(0,'1_'!J46/8760)</xm:f>
          </x14:formula1>
          <x14:formula2>
            <xm:f>50</xm:f>
          </x14:formula2>
          <xm:sqref>G16</xm:sqref>
        </x14:dataValidation>
        <x14:dataValidation type="decimal" allowBlank="1" showInputMessage="1" showErrorMessage="1" error="Mærkeeffekt skal være mellem 0 og 50 kW. Mærkeeffekten må ikke være mindre end nuværende elforbrug per år divideret med 8760 timer." prompt="Maksimalt 50 kW mærkeeffekt">
          <x14:formula1>
            <xm:f>MAX(0,'1_'!J52/8760)</xm:f>
          </x14:formula1>
          <x14:formula2>
            <xm:f>50</xm:f>
          </x14:formula2>
          <xm:sqref>H16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2:AD66"/>
  <sheetViews>
    <sheetView showRuler="0" zoomScale="85" zoomScaleNormal="85" zoomScaleSheetLayoutView="400" zoomScalePageLayoutView="55" workbookViewId="0">
      <selection activeCell="K23" sqref="K23"/>
    </sheetView>
  </sheetViews>
  <sheetFormatPr defaultColWidth="10.453125" defaultRowHeight="12.75" customHeight="1" x14ac:dyDescent="0.25"/>
  <cols>
    <col min="1" max="1" width="10.453125" style="1"/>
    <col min="2" max="2" width="51" style="1" customWidth="1"/>
    <col min="3" max="4" width="10.453125" style="1"/>
    <col min="5" max="5" width="11" style="1" bestFit="1" customWidth="1"/>
    <col min="6" max="6" width="15.453125" style="1" bestFit="1" customWidth="1"/>
    <col min="7" max="7" width="10.26953125" style="1" customWidth="1"/>
    <col min="8" max="8" width="10.453125" style="1"/>
    <col min="9" max="9" width="41.54296875" style="1" bestFit="1" customWidth="1"/>
    <col min="10" max="10" width="11.26953125" style="1" bestFit="1" customWidth="1"/>
    <col min="11" max="11" width="12.7265625" style="1" bestFit="1" customWidth="1"/>
    <col min="12" max="13" width="12.7265625" style="1" customWidth="1"/>
    <col min="14" max="18" width="14.54296875" style="1" bestFit="1" customWidth="1"/>
    <col min="19" max="28" width="10.453125" style="1"/>
    <col min="29" max="29" width="33.7265625" style="1" bestFit="1" customWidth="1"/>
    <col min="30" max="16384" width="10.453125" style="1"/>
  </cols>
  <sheetData>
    <row r="2" spans="2:30" ht="17.5" x14ac:dyDescent="0.35">
      <c r="B2" s="45" t="str">
        <f>'1'!B3</f>
        <v>Energisparetiltag: Sektionering/trykreduktion</v>
      </c>
    </row>
    <row r="3" spans="2:30" ht="12.75" customHeight="1" x14ac:dyDescent="0.25">
      <c r="I3" s="41" t="s">
        <v>37</v>
      </c>
    </row>
    <row r="4" spans="2:30" ht="12.75" customHeight="1" x14ac:dyDescent="0.25">
      <c r="B4" s="49" t="s">
        <v>38</v>
      </c>
      <c r="I4" s="1" t="s">
        <v>16</v>
      </c>
    </row>
    <row r="5" spans="2:30" ht="12.75" customHeight="1" x14ac:dyDescent="0.25">
      <c r="B5" s="50" t="s">
        <v>39</v>
      </c>
      <c r="I5" s="1" t="s">
        <v>17</v>
      </c>
    </row>
    <row r="6" spans="2:30" ht="12.75" customHeight="1" x14ac:dyDescent="0.25">
      <c r="B6" s="51" t="s">
        <v>40</v>
      </c>
    </row>
    <row r="7" spans="2:30" ht="12.75" customHeight="1" x14ac:dyDescent="0.25">
      <c r="I7" s="41" t="s">
        <v>41</v>
      </c>
    </row>
    <row r="8" spans="2:30" ht="12.75" customHeight="1" x14ac:dyDescent="0.35">
      <c r="B8" s="41" t="s">
        <v>42</v>
      </c>
      <c r="C8" s="41" t="s">
        <v>43</v>
      </c>
      <c r="D8" s="1" t="str">
        <f>'1'!G15</f>
        <v>Komp. 1</v>
      </c>
      <c r="E8" s="1" t="str">
        <f>'1'!H15</f>
        <v>Komp. 2</v>
      </c>
      <c r="F8" s="1" t="str">
        <f>'1'!I15</f>
        <v>Komp. 3</v>
      </c>
      <c r="I8" s="1" t="s">
        <v>44</v>
      </c>
      <c r="J8" s="1" t="s">
        <v>45</v>
      </c>
      <c r="K8" s="51">
        <v>8</v>
      </c>
      <c r="L8" s="51"/>
      <c r="M8" s="51"/>
      <c r="N8" s="46" t="s">
        <v>46</v>
      </c>
    </row>
    <row r="9" spans="2:30" ht="12.75" customHeight="1" x14ac:dyDescent="0.25">
      <c r="B9" s="1" t="str">
        <f>'1'!C16</f>
        <v>Mærkeeffekt for eksisterende kompressor</v>
      </c>
      <c r="C9" s="1" t="str">
        <f>'1'!J16</f>
        <v>kW</v>
      </c>
      <c r="D9" s="47">
        <f>'1'!G16</f>
        <v>0</v>
      </c>
      <c r="E9" s="140">
        <f>'1'!H16</f>
        <v>0</v>
      </c>
      <c r="F9" s="140">
        <f>'1'!I16</f>
        <v>0</v>
      </c>
      <c r="N9" s="40"/>
    </row>
    <row r="10" spans="2:30" ht="12.75" customHeight="1" x14ac:dyDescent="0.25">
      <c r="B10" s="1" t="str">
        <f>'1'!C17</f>
        <v>Nuværende kompressorstyring</v>
      </c>
      <c r="C10" s="1">
        <f>'1'!J17</f>
        <v>0</v>
      </c>
      <c r="D10" s="47">
        <f>'1'!G17</f>
        <v>0</v>
      </c>
      <c r="E10" s="140">
        <f>'1'!H17</f>
        <v>0</v>
      </c>
      <c r="F10" s="140">
        <f>'1'!I17</f>
        <v>0</v>
      </c>
      <c r="I10" s="41" t="s">
        <v>47</v>
      </c>
      <c r="AD10" s="3"/>
    </row>
    <row r="11" spans="2:30" ht="12.75" customHeight="1" x14ac:dyDescent="0.25">
      <c r="B11" s="1" t="str">
        <f>'1'!C18</f>
        <v>Antal timer i måleperiode</v>
      </c>
      <c r="C11" s="1" t="str">
        <f>'1'!J18</f>
        <v>h</v>
      </c>
      <c r="D11" s="47">
        <f>'1'!G18</f>
        <v>0</v>
      </c>
      <c r="E11" s="140">
        <f>'1'!H18</f>
        <v>0</v>
      </c>
      <c r="F11" s="140">
        <f>'1'!I18</f>
        <v>0</v>
      </c>
      <c r="I11" s="1" t="s">
        <v>23</v>
      </c>
    </row>
    <row r="12" spans="2:30" ht="12.75" customHeight="1" x14ac:dyDescent="0.25">
      <c r="B12" s="1" t="str">
        <f>'1'!C19</f>
        <v>Antal lasttimer (målt)</v>
      </c>
      <c r="C12" s="1" t="str">
        <f>'1'!J19</f>
        <v>h</v>
      </c>
      <c r="D12" s="47">
        <f>'1'!G19</f>
        <v>0</v>
      </c>
      <c r="E12" s="140">
        <f>'1'!H19</f>
        <v>0</v>
      </c>
      <c r="F12" s="140">
        <f>'1'!I19</f>
        <v>0</v>
      </c>
      <c r="I12" s="1" t="s">
        <v>48</v>
      </c>
    </row>
    <row r="13" spans="2:30" ht="12.75" customHeight="1" x14ac:dyDescent="0.25">
      <c r="B13" s="1" t="str">
        <f>'1'!C20</f>
        <v>Antal aflasttimer (målt)</v>
      </c>
      <c r="C13" s="1" t="str">
        <f>'1'!J20</f>
        <v>h</v>
      </c>
      <c r="D13" s="47">
        <f>'1'!G20</f>
        <v>0</v>
      </c>
      <c r="E13" s="140">
        <f>'1'!H20</f>
        <v>0</v>
      </c>
      <c r="F13" s="140">
        <f>'1'!I20</f>
        <v>0</v>
      </c>
      <c r="I13" s="1" t="s">
        <v>49</v>
      </c>
      <c r="AD13" s="44"/>
    </row>
    <row r="14" spans="2:30" ht="11.5" x14ac:dyDescent="0.25">
      <c r="B14" s="1" t="str">
        <f>'1'!C21</f>
        <v>Effektforbrug af kompressor (målt)</v>
      </c>
      <c r="C14" s="1" t="str">
        <f>'1'!J21</f>
        <v>kWh</v>
      </c>
      <c r="D14" s="47">
        <f>'1'!G21</f>
        <v>0</v>
      </c>
      <c r="E14" s="140">
        <f>'1'!H21</f>
        <v>0</v>
      </c>
      <c r="F14" s="140">
        <f>'1'!I21</f>
        <v>0</v>
      </c>
      <c r="N14" s="43"/>
      <c r="O14" s="43"/>
      <c r="P14" s="43"/>
      <c r="Q14" s="43"/>
      <c r="R14" s="43"/>
    </row>
    <row r="15" spans="2:30" ht="11.5" x14ac:dyDescent="0.25">
      <c r="B15" s="1" t="str">
        <f>'1'!C22</f>
        <v>Tryk-setpunkt i før-situationen</v>
      </c>
      <c r="C15" s="1" t="str">
        <f>'1'!J22</f>
        <v>bar</v>
      </c>
      <c r="D15" s="47">
        <f>'1'!G22</f>
        <v>0</v>
      </c>
      <c r="E15" s="140">
        <f>D15</f>
        <v>0</v>
      </c>
      <c r="F15" s="140">
        <f>D15</f>
        <v>0</v>
      </c>
      <c r="N15" s="43"/>
      <c r="O15" s="43"/>
      <c r="P15" s="43"/>
      <c r="Q15" s="43"/>
      <c r="R15" s="43"/>
    </row>
    <row r="16" spans="2:30" ht="12.75" customHeight="1" x14ac:dyDescent="0.25">
      <c r="B16" s="1" t="str">
        <f>'1'!C23</f>
        <v>Tryk-setpunkt i efter-situationen</v>
      </c>
      <c r="C16" s="1" t="str">
        <f>'1'!J23</f>
        <v>bar</v>
      </c>
      <c r="D16" s="47">
        <f>'1'!G23</f>
        <v>0</v>
      </c>
      <c r="E16" s="140">
        <f>D16</f>
        <v>0</v>
      </c>
      <c r="F16" s="140">
        <f>D16</f>
        <v>0</v>
      </c>
      <c r="I16" s="41" t="s">
        <v>50</v>
      </c>
    </row>
    <row r="17" spans="2:14" ht="12.75" customHeight="1" x14ac:dyDescent="0.25">
      <c r="I17" s="1" t="s">
        <v>51</v>
      </c>
      <c r="J17" s="1" t="s">
        <v>43</v>
      </c>
      <c r="K17" s="1" t="s">
        <v>170</v>
      </c>
      <c r="L17" s="1" t="s">
        <v>174</v>
      </c>
      <c r="M17" s="1" t="s">
        <v>175</v>
      </c>
      <c r="N17" s="1" t="s">
        <v>53</v>
      </c>
    </row>
    <row r="18" spans="2:14" ht="12.75" customHeight="1" x14ac:dyDescent="0.25">
      <c r="B18" s="41" t="s">
        <v>54</v>
      </c>
      <c r="C18" s="40"/>
      <c r="I18" s="1" t="s">
        <v>55</v>
      </c>
      <c r="J18" s="1" t="s">
        <v>56</v>
      </c>
      <c r="K18" s="201" t="e">
        <f>8760/D11</f>
        <v>#DIV/0!</v>
      </c>
      <c r="L18" s="48" t="e">
        <f>8760/E11</f>
        <v>#DIV/0!</v>
      </c>
      <c r="M18" s="48" t="e">
        <f>8760/F11</f>
        <v>#DIV/0!</v>
      </c>
    </row>
    <row r="19" spans="2:14" ht="12.75" customHeight="1" x14ac:dyDescent="0.25">
      <c r="B19" s="1" t="s">
        <v>51</v>
      </c>
      <c r="C19" s="1" t="s">
        <v>43</v>
      </c>
      <c r="D19" s="1" t="s">
        <v>52</v>
      </c>
      <c r="E19" s="1" t="s">
        <v>53</v>
      </c>
      <c r="I19" s="1" t="s">
        <v>57</v>
      </c>
      <c r="J19" s="1" t="s">
        <v>28</v>
      </c>
      <c r="K19" s="53">
        <f>MIN(D15-D16,$D$21)</f>
        <v>0</v>
      </c>
      <c r="L19" s="53">
        <f>MIN(E15-E16,$D$21)</f>
        <v>0</v>
      </c>
      <c r="M19" s="53">
        <f>MIN(F15-F16,$D$21)</f>
        <v>0</v>
      </c>
    </row>
    <row r="20" spans="2:14" ht="12.75" customHeight="1" x14ac:dyDescent="0.25">
      <c r="B20" s="1" t="s">
        <v>58</v>
      </c>
      <c r="C20" s="40" t="s">
        <v>59</v>
      </c>
      <c r="D20" s="50">
        <v>0.12</v>
      </c>
      <c r="E20" s="101" t="s">
        <v>60</v>
      </c>
      <c r="I20" s="1" t="s">
        <v>183</v>
      </c>
      <c r="J20" s="1" t="s">
        <v>27</v>
      </c>
      <c r="K20" s="53">
        <f>D9*8760</f>
        <v>0</v>
      </c>
      <c r="L20" s="53">
        <f>E9*8760</f>
        <v>0</v>
      </c>
      <c r="M20" s="53">
        <f>F9*8760</f>
        <v>0</v>
      </c>
    </row>
    <row r="21" spans="2:14" ht="12.75" customHeight="1" x14ac:dyDescent="0.25">
      <c r="B21" s="1" t="s">
        <v>61</v>
      </c>
      <c r="C21" s="40" t="s">
        <v>28</v>
      </c>
      <c r="D21" s="50">
        <v>1.5</v>
      </c>
      <c r="E21" s="1" t="s">
        <v>62</v>
      </c>
    </row>
    <row r="22" spans="2:14" ht="12.75" customHeight="1" x14ac:dyDescent="0.25">
      <c r="B22" s="1" t="s">
        <v>63</v>
      </c>
      <c r="C22" s="40" t="s">
        <v>59</v>
      </c>
      <c r="D22" s="50">
        <v>0.35</v>
      </c>
      <c r="E22" s="1" t="s">
        <v>60</v>
      </c>
      <c r="I22" s="41" t="s">
        <v>23</v>
      </c>
      <c r="K22" s="48"/>
      <c r="L22" s="48"/>
      <c r="M22" s="48"/>
    </row>
    <row r="23" spans="2:14" ht="12.75" customHeight="1" x14ac:dyDescent="0.25">
      <c r="C23" s="40"/>
      <c r="D23" s="4"/>
      <c r="I23" s="1" t="s">
        <v>64</v>
      </c>
      <c r="J23" s="1" t="s">
        <v>65</v>
      </c>
      <c r="K23" s="48" t="e">
        <f>K18*D12</f>
        <v>#DIV/0!</v>
      </c>
      <c r="L23" s="48" t="e">
        <f>L18*E12</f>
        <v>#DIV/0!</v>
      </c>
      <c r="M23" s="48" t="e">
        <f>M18*F12</f>
        <v>#DIV/0!</v>
      </c>
    </row>
    <row r="24" spans="2:14" ht="12.75" customHeight="1" x14ac:dyDescent="0.25">
      <c r="D24" s="4"/>
      <c r="I24" s="1" t="s">
        <v>66</v>
      </c>
      <c r="J24" s="1" t="s">
        <v>31</v>
      </c>
      <c r="K24" s="48" t="e">
        <f>IF(D14&gt;0,D14*K18,K23*D9)</f>
        <v>#DIV/0!</v>
      </c>
      <c r="L24" s="48" t="e">
        <f>IF(E14&gt;0,E14*L18,L23*E9)</f>
        <v>#DIV/0!</v>
      </c>
      <c r="M24" s="48" t="e">
        <f>IF(F14&gt;0,F14*M18,M23*F9)</f>
        <v>#DIV/0!</v>
      </c>
    </row>
    <row r="25" spans="2:14" ht="12.75" customHeight="1" x14ac:dyDescent="0.25">
      <c r="D25" s="4"/>
      <c r="I25" s="1" t="s">
        <v>67</v>
      </c>
      <c r="J25" s="1" t="s">
        <v>31</v>
      </c>
      <c r="K25" s="48" t="e">
        <f>K24*(K19*$D$20)</f>
        <v>#DIV/0!</v>
      </c>
      <c r="L25" s="48" t="e">
        <f>L24*(L19*$D$20)</f>
        <v>#DIV/0!</v>
      </c>
      <c r="M25" s="48" t="e">
        <f>M24*(M19*$D$20)</f>
        <v>#DIV/0!</v>
      </c>
    </row>
    <row r="26" spans="2:14" ht="12.75" customHeight="1" x14ac:dyDescent="0.25">
      <c r="C26" s="40"/>
      <c r="D26" s="4"/>
      <c r="I26" s="1" t="s">
        <v>68</v>
      </c>
      <c r="J26" s="1" t="s">
        <v>31</v>
      </c>
      <c r="K26" s="48" t="e">
        <f>K24-K25</f>
        <v>#DIV/0!</v>
      </c>
      <c r="L26" s="48" t="e">
        <f>L24-L25</f>
        <v>#DIV/0!</v>
      </c>
      <c r="M26" s="48" t="e">
        <f>M24-M25</f>
        <v>#DIV/0!</v>
      </c>
    </row>
    <row r="27" spans="2:14" ht="12.75" customHeight="1" x14ac:dyDescent="0.25">
      <c r="K27" s="48"/>
      <c r="L27" s="48"/>
      <c r="M27" s="48"/>
      <c r="N27" s="48"/>
    </row>
    <row r="28" spans="2:14" ht="12.75" customHeight="1" x14ac:dyDescent="0.25">
      <c r="I28" s="41" t="s">
        <v>48</v>
      </c>
      <c r="K28" s="48"/>
      <c r="L28" s="48"/>
      <c r="M28" s="48"/>
      <c r="N28" s="48"/>
    </row>
    <row r="29" spans="2:14" ht="12.75" customHeight="1" x14ac:dyDescent="0.25">
      <c r="I29" s="1" t="s">
        <v>64</v>
      </c>
      <c r="J29" s="1" t="s">
        <v>65</v>
      </c>
      <c r="K29" s="48" t="e">
        <f>MAX(MIN(K18*D12,8760),0)</f>
        <v>#DIV/0!</v>
      </c>
      <c r="L29" s="48" t="e">
        <f>MAX(MIN(L18*E12,8760),0)</f>
        <v>#DIV/0!</v>
      </c>
      <c r="M29" s="48" t="e">
        <f>MAX(MIN(M18*F12,8760),0)</f>
        <v>#DIV/0!</v>
      </c>
      <c r="N29" s="48"/>
    </row>
    <row r="30" spans="2:14" ht="12.75" customHeight="1" x14ac:dyDescent="0.25">
      <c r="I30" s="1" t="s">
        <v>69</v>
      </c>
      <c r="J30" s="1" t="s">
        <v>65</v>
      </c>
      <c r="K30" s="48" t="e">
        <f>MAX(MIN(D13*K18,8760-K29),0)</f>
        <v>#DIV/0!</v>
      </c>
      <c r="L30" s="48" t="e">
        <f>MAX(MIN(E13*L18,8760-L29),0)</f>
        <v>#DIV/0!</v>
      </c>
      <c r="M30" s="48" t="e">
        <f>MAX(MIN(F13*M18,8760-M29),0)</f>
        <v>#DIV/0!</v>
      </c>
    </row>
    <row r="31" spans="2:14" ht="12.75" customHeight="1" x14ac:dyDescent="0.25">
      <c r="I31" s="1" t="s">
        <v>66</v>
      </c>
      <c r="J31" s="1" t="s">
        <v>31</v>
      </c>
      <c r="K31" s="48" t="e">
        <f>IF(D14&gt;0,D14*K18,K29*D9+K30*D9*$D$22)</f>
        <v>#DIV/0!</v>
      </c>
      <c r="L31" s="48" t="e">
        <f>IF(E14&gt;0,E14*L18,L29*E9+L30*E9*$D$22)</f>
        <v>#DIV/0!</v>
      </c>
      <c r="M31" s="48" t="e">
        <f>IF(F14&gt;0,F14*M18,M29*F9+M30*F9*$D$22)</f>
        <v>#DIV/0!</v>
      </c>
    </row>
    <row r="32" spans="2:14" ht="12.75" customHeight="1" x14ac:dyDescent="0.25">
      <c r="I32" s="1" t="s">
        <v>67</v>
      </c>
      <c r="J32" s="1" t="s">
        <v>31</v>
      </c>
      <c r="K32" s="48" t="e">
        <f>K31*(K19*$D$20)</f>
        <v>#DIV/0!</v>
      </c>
      <c r="L32" s="48" t="e">
        <f>L31*(L19*$D$20)</f>
        <v>#DIV/0!</v>
      </c>
      <c r="M32" s="48" t="e">
        <f>M31*(M19*$D$20)</f>
        <v>#DIV/0!</v>
      </c>
    </row>
    <row r="33" spans="9:15" ht="12.75" customHeight="1" x14ac:dyDescent="0.25">
      <c r="I33" s="1" t="s">
        <v>68</v>
      </c>
      <c r="J33" s="1" t="s">
        <v>31</v>
      </c>
      <c r="K33" s="48" t="e">
        <f>K31-K32</f>
        <v>#DIV/0!</v>
      </c>
      <c r="L33" s="48" t="e">
        <f>L31-L32</f>
        <v>#DIV/0!</v>
      </c>
      <c r="M33" s="48" t="e">
        <f>M31-M32</f>
        <v>#DIV/0!</v>
      </c>
    </row>
    <row r="34" spans="9:15" ht="12.75" customHeight="1" x14ac:dyDescent="0.25">
      <c r="K34" s="48"/>
      <c r="L34" s="48"/>
      <c r="M34" s="48"/>
    </row>
    <row r="35" spans="9:15" ht="12.75" customHeight="1" x14ac:dyDescent="0.25">
      <c r="I35" s="41" t="s">
        <v>49</v>
      </c>
      <c r="K35" s="48"/>
      <c r="L35" s="48"/>
      <c r="M35" s="48"/>
    </row>
    <row r="36" spans="9:15" ht="12.75" customHeight="1" x14ac:dyDescent="0.25">
      <c r="I36" s="1" t="s">
        <v>70</v>
      </c>
      <c r="J36" s="1" t="s">
        <v>31</v>
      </c>
      <c r="K36" s="48">
        <f>D14</f>
        <v>0</v>
      </c>
      <c r="L36" s="48">
        <f>E14</f>
        <v>0</v>
      </c>
      <c r="M36" s="48">
        <f>F14</f>
        <v>0</v>
      </c>
    </row>
    <row r="37" spans="9:15" ht="12.75" customHeight="1" x14ac:dyDescent="0.25">
      <c r="I37" s="1" t="s">
        <v>66</v>
      </c>
      <c r="J37" s="1" t="s">
        <v>31</v>
      </c>
      <c r="K37" s="48" t="e">
        <f>K36*K18</f>
        <v>#DIV/0!</v>
      </c>
      <c r="L37" s="48" t="e">
        <f>L36*L18</f>
        <v>#DIV/0!</v>
      </c>
      <c r="M37" s="48" t="e">
        <f>M36*M18</f>
        <v>#DIV/0!</v>
      </c>
    </row>
    <row r="38" spans="9:15" ht="12.75" customHeight="1" x14ac:dyDescent="0.25">
      <c r="I38" s="1" t="s">
        <v>67</v>
      </c>
      <c r="J38" s="1" t="s">
        <v>31</v>
      </c>
      <c r="K38" s="48" t="e">
        <f>K37*(K19*$D$20)</f>
        <v>#DIV/0!</v>
      </c>
      <c r="L38" s="48" t="e">
        <f>L37*(L19*$D$20)</f>
        <v>#DIV/0!</v>
      </c>
      <c r="M38" s="48" t="e">
        <f>M37*(M19*$D$20)</f>
        <v>#DIV/0!</v>
      </c>
    </row>
    <row r="39" spans="9:15" ht="12.75" customHeight="1" x14ac:dyDescent="0.25">
      <c r="I39" s="1" t="s">
        <v>68</v>
      </c>
      <c r="J39" s="1" t="s">
        <v>31</v>
      </c>
      <c r="K39" s="48" t="e">
        <f>K37-K38</f>
        <v>#DIV/0!</v>
      </c>
      <c r="L39" s="48" t="e">
        <f>L37-L38</f>
        <v>#DIV/0!</v>
      </c>
      <c r="M39" s="48" t="e">
        <f>M37-M38</f>
        <v>#DIV/0!</v>
      </c>
    </row>
    <row r="40" spans="9:15" ht="12.75" customHeight="1" x14ac:dyDescent="0.25">
      <c r="K40" s="48"/>
      <c r="L40" s="48"/>
      <c r="M40" s="48"/>
    </row>
    <row r="41" spans="9:15" ht="12.75" customHeight="1" x14ac:dyDescent="0.25">
      <c r="I41" s="41" t="s">
        <v>71</v>
      </c>
      <c r="J41" s="41"/>
      <c r="K41" s="52"/>
      <c r="L41" s="52"/>
      <c r="M41" s="52"/>
    </row>
    <row r="42" spans="9:15" ht="12.75" customHeight="1" x14ac:dyDescent="0.25">
      <c r="I42" s="41" t="s">
        <v>170</v>
      </c>
      <c r="J42" s="1" t="s">
        <v>178</v>
      </c>
      <c r="K42" s="1" t="s">
        <v>179</v>
      </c>
      <c r="L42" s="1" t="s">
        <v>180</v>
      </c>
    </row>
    <row r="43" spans="9:15" ht="12.75" customHeight="1" x14ac:dyDescent="0.25">
      <c r="I43" s="1" t="str">
        <f>$I$11</f>
        <v>Start/stop</v>
      </c>
      <c r="J43" s="48" t="e">
        <f>$K$24</f>
        <v>#DIV/0!</v>
      </c>
      <c r="K43" s="48" t="e">
        <f>$K$26</f>
        <v>#DIV/0!</v>
      </c>
      <c r="L43" s="48" t="e">
        <f>$K$25</f>
        <v>#DIV/0!</v>
      </c>
      <c r="M43" s="48"/>
    </row>
    <row r="44" spans="9:15" ht="12.75" customHeight="1" x14ac:dyDescent="0.25">
      <c r="I44" s="1" t="str">
        <f>$I$12</f>
        <v>Last/aflast</v>
      </c>
      <c r="J44" s="48" t="e">
        <f>$K$31</f>
        <v>#DIV/0!</v>
      </c>
      <c r="K44" s="48" t="e">
        <f>$K$33</f>
        <v>#DIV/0!</v>
      </c>
      <c r="L44" s="48" t="e">
        <f>$K$32</f>
        <v>#DIV/0!</v>
      </c>
      <c r="M44" s="48"/>
      <c r="O44" s="48"/>
    </row>
    <row r="45" spans="9:15" ht="12.75" customHeight="1" x14ac:dyDescent="0.25">
      <c r="I45" s="1" t="str">
        <f>$I$13</f>
        <v>Frekvensstyring</v>
      </c>
      <c r="J45" s="48" t="e">
        <f>$K$37</f>
        <v>#DIV/0!</v>
      </c>
      <c r="K45" s="48" t="e">
        <f>$K$39</f>
        <v>#DIV/0!</v>
      </c>
      <c r="L45" s="48" t="e">
        <f>$K$38</f>
        <v>#DIV/0!</v>
      </c>
      <c r="M45" s="48"/>
      <c r="O45" s="48"/>
    </row>
    <row r="46" spans="9:15" ht="12.75" customHeight="1" x14ac:dyDescent="0.25">
      <c r="I46" s="1" t="s">
        <v>176</v>
      </c>
      <c r="J46" s="48">
        <f>IFERROR(INDEX($J$43:$J$45,MATCH($D$10,$I$11:$I$13,0)),0)</f>
        <v>0</v>
      </c>
      <c r="K46" s="48">
        <f>IFERROR(INDEX($K$43:$K$45,MATCH($D$10,$I$11:$I$13,0)),0)</f>
        <v>0</v>
      </c>
      <c r="L46" s="48">
        <f>IFERROR(INDEX($L$43:$L$45,MATCH($D$10,$I$11:$I$13,0)),0)</f>
        <v>0</v>
      </c>
      <c r="M46" s="48"/>
      <c r="O46" s="48"/>
    </row>
    <row r="48" spans="9:15" ht="12.75" customHeight="1" x14ac:dyDescent="0.25">
      <c r="I48" s="41" t="s">
        <v>174</v>
      </c>
      <c r="J48" s="1" t="s">
        <v>178</v>
      </c>
      <c r="K48" s="1" t="s">
        <v>179</v>
      </c>
      <c r="L48" s="1" t="s">
        <v>180</v>
      </c>
    </row>
    <row r="49" spans="9:13" ht="12.75" customHeight="1" x14ac:dyDescent="0.25">
      <c r="I49" s="1" t="str">
        <f>$I$11</f>
        <v>Start/stop</v>
      </c>
      <c r="J49" s="48" t="e">
        <f>$L$24</f>
        <v>#DIV/0!</v>
      </c>
      <c r="K49" s="48" t="e">
        <f>$L$26</f>
        <v>#DIV/0!</v>
      </c>
      <c r="L49" s="48" t="e">
        <f>$L$25</f>
        <v>#DIV/0!</v>
      </c>
    </row>
    <row r="50" spans="9:13" ht="12.75" customHeight="1" x14ac:dyDescent="0.25">
      <c r="I50" s="1" t="str">
        <f>$I$12</f>
        <v>Last/aflast</v>
      </c>
      <c r="J50" s="48" t="e">
        <f>$L$31</f>
        <v>#DIV/0!</v>
      </c>
      <c r="K50" s="48" t="e">
        <f>$L$33</f>
        <v>#DIV/0!</v>
      </c>
      <c r="L50" s="48" t="e">
        <f>$L$32</f>
        <v>#DIV/0!</v>
      </c>
    </row>
    <row r="51" spans="9:13" ht="12.75" customHeight="1" x14ac:dyDescent="0.25">
      <c r="I51" s="1" t="str">
        <f>$I$13</f>
        <v>Frekvensstyring</v>
      </c>
      <c r="J51" s="48" t="e">
        <f>$L$37</f>
        <v>#DIV/0!</v>
      </c>
      <c r="K51" s="48" t="e">
        <f>$L$39</f>
        <v>#DIV/0!</v>
      </c>
      <c r="L51" s="48" t="e">
        <f>$L$38</f>
        <v>#DIV/0!</v>
      </c>
    </row>
    <row r="52" spans="9:13" ht="12.75" customHeight="1" x14ac:dyDescent="0.25">
      <c r="I52" s="1" t="s">
        <v>176</v>
      </c>
      <c r="J52" s="48">
        <f>IFERROR(INDEX($J$49:$J$51,MATCH($E$10,$I$11:$I$13,0)),0)</f>
        <v>0</v>
      </c>
      <c r="K52" s="48">
        <f>IFERROR(INDEX($K$49:$K$51,MATCH($E$10,$I$11:$I$13,0)),0)</f>
        <v>0</v>
      </c>
      <c r="L52" s="48">
        <f>IFERROR(INDEX($L$49:$L$51,MATCH($E$10,$I$11:$I$13,0)),0)</f>
        <v>0</v>
      </c>
    </row>
    <row r="54" spans="9:13" ht="12.75" customHeight="1" x14ac:dyDescent="0.25">
      <c r="I54" s="41" t="s">
        <v>175</v>
      </c>
      <c r="J54" s="1" t="s">
        <v>178</v>
      </c>
      <c r="K54" s="1" t="s">
        <v>179</v>
      </c>
      <c r="L54" s="1" t="s">
        <v>180</v>
      </c>
    </row>
    <row r="55" spans="9:13" ht="12.75" customHeight="1" x14ac:dyDescent="0.25">
      <c r="I55" s="1" t="str">
        <f>$I$11</f>
        <v>Start/stop</v>
      </c>
      <c r="J55" s="48" t="e">
        <f>$M$24</f>
        <v>#DIV/0!</v>
      </c>
      <c r="K55" s="48" t="e">
        <f>$M$26</f>
        <v>#DIV/0!</v>
      </c>
      <c r="L55" s="48" t="e">
        <f>$M$25</f>
        <v>#DIV/0!</v>
      </c>
    </row>
    <row r="56" spans="9:13" ht="12.75" customHeight="1" x14ac:dyDescent="0.25">
      <c r="I56" s="1" t="str">
        <f>$I$12</f>
        <v>Last/aflast</v>
      </c>
      <c r="J56" s="48" t="e">
        <f>$M$31</f>
        <v>#DIV/0!</v>
      </c>
      <c r="K56" s="48" t="e">
        <f>$M$33</f>
        <v>#DIV/0!</v>
      </c>
      <c r="L56" s="48" t="e">
        <f>$M$32</f>
        <v>#DIV/0!</v>
      </c>
    </row>
    <row r="57" spans="9:13" ht="12.75" customHeight="1" x14ac:dyDescent="0.25">
      <c r="I57" s="1" t="str">
        <f>$I$13</f>
        <v>Frekvensstyring</v>
      </c>
      <c r="J57" s="48" t="e">
        <f>$M$37</f>
        <v>#DIV/0!</v>
      </c>
      <c r="K57" s="48" t="e">
        <f>$M$39</f>
        <v>#DIV/0!</v>
      </c>
      <c r="L57" s="48" t="e">
        <f>$M$38</f>
        <v>#DIV/0!</v>
      </c>
    </row>
    <row r="58" spans="9:13" ht="12.75" customHeight="1" x14ac:dyDescent="0.25">
      <c r="I58" s="1" t="s">
        <v>176</v>
      </c>
      <c r="J58" s="48">
        <f>IFERROR(INDEX($J$55:$J$57,MATCH($F$10,$I$11:$I$13,0)),0)</f>
        <v>0</v>
      </c>
      <c r="K58" s="48">
        <f>IFERROR(INDEX($K$55:$K$57,MATCH($F$10,$I$11:$I$13,0)),0)</f>
        <v>0</v>
      </c>
      <c r="L58" s="48">
        <f>IFERROR(INDEX($L$55:$L$57,MATCH($F$10,$I$11:$I$13,0)),0)</f>
        <v>0</v>
      </c>
    </row>
    <row r="60" spans="9:13" ht="12.75" customHeight="1" x14ac:dyDescent="0.25">
      <c r="I60" s="41" t="s">
        <v>177</v>
      </c>
    </row>
    <row r="61" spans="9:13" ht="12.75" customHeight="1" x14ac:dyDescent="0.25">
      <c r="I61" s="1">
        <f>D10</f>
        <v>0</v>
      </c>
    </row>
    <row r="62" spans="9:13" ht="12.75" customHeight="1" x14ac:dyDescent="0.25">
      <c r="I62" s="1" t="s">
        <v>72</v>
      </c>
      <c r="J62" s="1" t="s">
        <v>204</v>
      </c>
      <c r="K62" s="48">
        <f>(J46+J52+J58)/1000</f>
        <v>0</v>
      </c>
      <c r="L62" s="48"/>
      <c r="M62" s="48"/>
    </row>
    <row r="63" spans="9:13" ht="12.75" customHeight="1" x14ac:dyDescent="0.25">
      <c r="I63" s="1" t="s">
        <v>73</v>
      </c>
      <c r="J63" s="1" t="s">
        <v>204</v>
      </c>
      <c r="K63" s="48">
        <f>(K46+K52+K58)/1000</f>
        <v>0</v>
      </c>
      <c r="L63" s="48"/>
      <c r="M63" s="48"/>
    </row>
    <row r="64" spans="9:13" ht="12.75" customHeight="1" x14ac:dyDescent="0.25">
      <c r="I64" s="1" t="s">
        <v>67</v>
      </c>
      <c r="J64" s="1" t="s">
        <v>204</v>
      </c>
      <c r="K64" s="48">
        <f>(L46+L52+L58)/1000</f>
        <v>0</v>
      </c>
      <c r="L64" s="48">
        <f>K62-K63</f>
        <v>0</v>
      </c>
      <c r="M64" s="48"/>
    </row>
    <row r="65" spans="9:13" ht="12.75" customHeight="1" x14ac:dyDescent="0.25">
      <c r="I65" s="1" t="s">
        <v>33</v>
      </c>
      <c r="J65" s="1" t="s">
        <v>34</v>
      </c>
      <c r="K65" s="48">
        <f>IF(K64&gt;0,'1_'!K64/'1_'!K62*100,0)</f>
        <v>0</v>
      </c>
      <c r="L65" s="48"/>
      <c r="M65" s="48"/>
    </row>
    <row r="66" spans="9:13" ht="12.75" customHeight="1" x14ac:dyDescent="0.25">
      <c r="I66" s="41" t="s">
        <v>166</v>
      </c>
      <c r="J66" s="41" t="s">
        <v>205</v>
      </c>
      <c r="K66" s="52">
        <f>IF(K64&gt;0,K64,0)</f>
        <v>0</v>
      </c>
      <c r="L66" s="52"/>
      <c r="M66" s="52"/>
    </row>
  </sheetData>
  <hyperlinks>
    <hyperlink ref="N8" r:id="rId1"/>
  </hyperlinks>
  <pageMargins left="0.23622047244094491" right="0.23622047244094491" top="0.74803149606299213" bottom="0.74803149606299213" header="0.31496062992125984" footer="0.31496062992125984"/>
  <pageSetup paperSize="9" fitToWidth="0" fitToHeight="0" orientation="landscape" r:id="rId2"/>
  <headerFooter>
    <oddHeader xml:space="preserve">&amp;L&amp;G&amp;R&amp;18 </oddHeader>
    <oddFooter>&amp;C&amp;"Verdana,Regular"&amp;8&amp;P / &amp;K000000&amp;N</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legacyDrawing r:id="rId3"/>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44"/>
  <sheetViews>
    <sheetView showRuler="0" showWhiteSpace="0" zoomScaleNormal="100" zoomScaleSheetLayoutView="400" zoomScalePageLayoutView="110" workbookViewId="0">
      <selection activeCell="N2" sqref="N2"/>
    </sheetView>
  </sheetViews>
  <sheetFormatPr defaultColWidth="10.453125" defaultRowHeight="12.75" customHeight="1" x14ac:dyDescent="0.25"/>
  <cols>
    <col min="1" max="1" width="7.453125" style="7" customWidth="1"/>
    <col min="2" max="2" width="4.26953125" style="7" customWidth="1"/>
    <col min="3" max="3" width="5.453125" style="7" customWidth="1"/>
    <col min="4" max="4" width="11.26953125" style="7" customWidth="1"/>
    <col min="5" max="5" width="7.26953125" style="7" customWidth="1"/>
    <col min="6" max="6" width="8.7265625" style="7" customWidth="1"/>
    <col min="7" max="7" width="15.7265625" style="7" customWidth="1"/>
    <col min="8" max="8" width="15.453125" style="7" customWidth="1"/>
    <col min="9" max="9" width="8.7265625" style="7" customWidth="1"/>
    <col min="10" max="10" width="4.54296875" style="7" customWidth="1"/>
    <col min="11" max="11" width="3.453125" style="7" customWidth="1"/>
    <col min="12" max="12" width="13.453125" style="7" customWidth="1"/>
    <col min="13" max="13" width="14.453125" style="7" customWidth="1"/>
    <col min="14" max="14" width="10.453125" style="7"/>
    <col min="15" max="15" width="13.453125" style="7" customWidth="1"/>
    <col min="16" max="16" width="7.453125" style="7" customWidth="1"/>
    <col min="17" max="16384" width="10.453125" style="7"/>
  </cols>
  <sheetData>
    <row r="1" spans="1:16" ht="12.75" customHeight="1" x14ac:dyDescent="0.3">
      <c r="A1" s="13"/>
      <c r="B1" s="359"/>
      <c r="C1" s="359"/>
      <c r="D1" s="360"/>
      <c r="E1" s="360"/>
      <c r="F1" s="360"/>
      <c r="G1" s="360"/>
      <c r="H1" s="362"/>
      <c r="I1" s="5"/>
      <c r="J1" s="5"/>
      <c r="K1" s="5"/>
      <c r="L1" s="9"/>
      <c r="M1" s="8"/>
      <c r="N1" s="9" t="s">
        <v>235</v>
      </c>
      <c r="O1" s="8"/>
      <c r="P1" s="9"/>
    </row>
    <row r="2" spans="1:16" ht="12.75" customHeight="1" x14ac:dyDescent="0.25">
      <c r="A2" s="5"/>
      <c r="B2" s="359"/>
      <c r="C2" s="359"/>
      <c r="D2" s="360"/>
      <c r="E2" s="360"/>
      <c r="F2" s="360"/>
      <c r="G2" s="360"/>
      <c r="H2" s="362"/>
      <c r="I2" s="5"/>
      <c r="J2" s="5"/>
      <c r="K2" s="5"/>
      <c r="L2" s="11"/>
      <c r="M2" s="11"/>
      <c r="N2" s="12" t="s">
        <v>5</v>
      </c>
      <c r="O2" s="11"/>
      <c r="P2" s="11"/>
    </row>
    <row r="3" spans="1:16" ht="24" customHeight="1" x14ac:dyDescent="0.35">
      <c r="A3" s="15"/>
      <c r="B3" s="34" t="s">
        <v>230</v>
      </c>
      <c r="C3" s="10"/>
      <c r="D3" s="5"/>
      <c r="E3" s="5"/>
      <c r="F3" s="5"/>
      <c r="G3" s="5"/>
      <c r="H3" s="5"/>
      <c r="I3" s="5"/>
      <c r="J3" s="5"/>
      <c r="K3" s="5"/>
      <c r="L3" s="5"/>
      <c r="M3" s="11"/>
      <c r="N3" s="12" t="s">
        <v>7</v>
      </c>
      <c r="O3" s="11"/>
      <c r="P3" s="145" t="str">
        <f>Forside!R3</f>
        <v>Version 2.1, 13-12-2021</v>
      </c>
    </row>
    <row r="4" spans="1:16" ht="12.75" customHeight="1" x14ac:dyDescent="0.25">
      <c r="A4" s="16"/>
      <c r="B4" s="16"/>
      <c r="C4" s="16"/>
      <c r="D4" s="16"/>
      <c r="E4" s="16"/>
      <c r="F4" s="16"/>
      <c r="G4" s="16"/>
      <c r="H4" s="16"/>
      <c r="I4" s="16"/>
      <c r="J4" s="16"/>
      <c r="K4" s="16"/>
      <c r="L4" s="16"/>
      <c r="M4" s="16"/>
      <c r="N4" s="16"/>
      <c r="O4" s="16"/>
      <c r="P4" s="16"/>
    </row>
    <row r="5" spans="1:16" ht="6.75" customHeight="1" x14ac:dyDescent="0.25">
      <c r="A5" s="5"/>
      <c r="B5" s="22"/>
      <c r="C5" s="5"/>
      <c r="D5" s="5"/>
      <c r="E5" s="5"/>
      <c r="F5" s="5"/>
      <c r="G5" s="5"/>
      <c r="H5" s="5"/>
      <c r="I5" s="5"/>
      <c r="J5" s="5"/>
      <c r="K5" s="5"/>
      <c r="L5" s="5"/>
      <c r="M5" s="5"/>
      <c r="N5" s="5"/>
      <c r="O5" s="5"/>
      <c r="P5" s="5"/>
    </row>
    <row r="6" spans="1:16" ht="12.75" customHeight="1" x14ac:dyDescent="0.25">
      <c r="A6" s="152"/>
      <c r="B6" s="364" t="s">
        <v>14</v>
      </c>
      <c r="C6" s="364"/>
      <c r="D6" s="364"/>
      <c r="E6" s="364"/>
      <c r="F6" s="364"/>
      <c r="G6" s="364"/>
      <c r="H6" s="364"/>
      <c r="I6" s="364"/>
      <c r="J6" s="364"/>
      <c r="K6" s="364"/>
      <c r="L6" s="364"/>
      <c r="M6" s="39"/>
      <c r="N6" s="35"/>
      <c r="O6" s="5"/>
      <c r="P6" s="5"/>
    </row>
    <row r="7" spans="1:16" ht="12.75" customHeight="1" x14ac:dyDescent="0.25">
      <c r="A7" s="152"/>
      <c r="B7" s="364"/>
      <c r="C7" s="364"/>
      <c r="D7" s="364"/>
      <c r="E7" s="364"/>
      <c r="F7" s="364"/>
      <c r="G7" s="364"/>
      <c r="H7" s="364"/>
      <c r="I7" s="364"/>
      <c r="J7" s="364"/>
      <c r="K7" s="364"/>
      <c r="L7" s="364"/>
      <c r="M7" s="26"/>
      <c r="N7" s="28"/>
      <c r="O7" s="28"/>
      <c r="P7" s="5"/>
    </row>
    <row r="8" spans="1:16" ht="12.75" customHeight="1" x14ac:dyDescent="0.25">
      <c r="A8" s="152"/>
      <c r="B8" s="168" t="s">
        <v>15</v>
      </c>
      <c r="C8" s="369" t="s">
        <v>75</v>
      </c>
      <c r="D8" s="367"/>
      <c r="E8" s="367"/>
      <c r="F8" s="367"/>
      <c r="G8" s="367"/>
      <c r="H8" s="367"/>
      <c r="I8" s="367"/>
      <c r="J8" s="367"/>
      <c r="K8" s="367"/>
      <c r="L8" s="368"/>
      <c r="M8" s="149"/>
      <c r="N8" s="245" t="s">
        <v>17</v>
      </c>
      <c r="O8" s="245">
        <f>IF(M8="",0,IF(M8=N8,1,-1))</f>
        <v>0</v>
      </c>
      <c r="P8" s="5"/>
    </row>
    <row r="9" spans="1:16" ht="12.75" customHeight="1" x14ac:dyDescent="0.25">
      <c r="A9" s="152"/>
      <c r="B9" s="168" t="s">
        <v>15</v>
      </c>
      <c r="C9" s="169" t="s">
        <v>245</v>
      </c>
      <c r="D9" s="238"/>
      <c r="E9" s="238"/>
      <c r="F9" s="238"/>
      <c r="G9" s="238"/>
      <c r="H9" s="238"/>
      <c r="I9" s="238"/>
      <c r="J9" s="238"/>
      <c r="K9" s="238"/>
      <c r="L9" s="260"/>
      <c r="M9" s="230"/>
      <c r="N9" s="245" t="s">
        <v>17</v>
      </c>
      <c r="O9" s="245">
        <f>IF(M9="",0,IF(M9=N9,1,-1))</f>
        <v>0</v>
      </c>
      <c r="P9" s="5"/>
    </row>
    <row r="10" spans="1:16" ht="12.65" customHeight="1" x14ac:dyDescent="0.25">
      <c r="A10" s="152"/>
      <c r="B10" s="168" t="s">
        <v>15</v>
      </c>
      <c r="C10" s="367" t="s">
        <v>168</v>
      </c>
      <c r="D10" s="367"/>
      <c r="E10" s="367"/>
      <c r="F10" s="367"/>
      <c r="G10" s="367"/>
      <c r="H10" s="367"/>
      <c r="I10" s="367"/>
      <c r="J10" s="367"/>
      <c r="K10" s="367"/>
      <c r="L10" s="368"/>
      <c r="M10" s="149"/>
      <c r="N10" s="245" t="s">
        <v>16</v>
      </c>
      <c r="O10" s="245">
        <f>IF(M10="",0,IF(M10=N10,1,-1))</f>
        <v>0</v>
      </c>
      <c r="P10" s="5"/>
    </row>
    <row r="11" spans="1:16" ht="2.25" customHeight="1" x14ac:dyDescent="0.25">
      <c r="A11" s="152"/>
      <c r="B11" s="152"/>
      <c r="C11" s="152"/>
      <c r="D11" s="152"/>
      <c r="E11" s="152"/>
      <c r="F11" s="152"/>
      <c r="G11" s="152"/>
      <c r="H11" s="152"/>
      <c r="I11" s="152"/>
      <c r="J11" s="152"/>
      <c r="K11" s="152"/>
      <c r="L11" s="152"/>
      <c r="M11" s="5"/>
      <c r="N11" s="5"/>
      <c r="O11" s="5"/>
      <c r="P11" s="5"/>
    </row>
    <row r="12" spans="1:16" ht="23.25" customHeight="1" x14ac:dyDescent="0.3">
      <c r="A12" s="152"/>
      <c r="B12" s="261" t="str">
        <f>IF(I12=0,"Spørgsmål om afgrænsning er ikke besvaret",IF(I12=1,"Projektet er omfattet af standardløsningen","Projektet er IKKE omfattet af standardløsningen"))</f>
        <v>Spørgsmål om afgrænsning er ikke besvaret</v>
      </c>
      <c r="C12" s="165"/>
      <c r="D12" s="165"/>
      <c r="E12" s="165"/>
      <c r="F12" s="165"/>
      <c r="G12" s="165"/>
      <c r="H12" s="165"/>
      <c r="I12" s="262">
        <f>MIN(O8:O11)</f>
        <v>0</v>
      </c>
      <c r="J12" s="152"/>
      <c r="K12" s="172" t="s">
        <v>206</v>
      </c>
      <c r="L12" s="152"/>
      <c r="M12" s="5"/>
      <c r="N12" s="5"/>
      <c r="O12" s="5"/>
      <c r="P12" s="5"/>
    </row>
    <row r="13" spans="1:16" ht="1.5" customHeight="1" x14ac:dyDescent="0.45">
      <c r="A13" s="5"/>
      <c r="B13" s="23"/>
      <c r="C13" s="5"/>
      <c r="D13" s="5"/>
      <c r="E13" s="5"/>
      <c r="F13" s="5"/>
      <c r="G13" s="5"/>
      <c r="H13" s="5"/>
      <c r="I13" s="5"/>
      <c r="J13" s="24"/>
      <c r="K13" s="24"/>
      <c r="L13" s="5"/>
      <c r="M13" s="5"/>
      <c r="N13" s="5"/>
      <c r="O13" s="5"/>
      <c r="P13" s="5"/>
    </row>
    <row r="14" spans="1:16" ht="17.5" x14ac:dyDescent="0.35">
      <c r="A14" s="5"/>
      <c r="B14" s="358" t="s">
        <v>19</v>
      </c>
      <c r="C14" s="358"/>
      <c r="D14" s="358"/>
      <c r="E14" s="358"/>
      <c r="F14" s="358"/>
      <c r="G14" s="358"/>
      <c r="H14" s="358"/>
      <c r="I14" s="358"/>
      <c r="J14" s="5"/>
      <c r="K14" s="5"/>
      <c r="L14" s="5"/>
      <c r="M14" s="32"/>
      <c r="N14" s="32"/>
      <c r="O14" s="32"/>
      <c r="P14" s="32"/>
    </row>
    <row r="15" spans="1:16" ht="22.5" customHeight="1" x14ac:dyDescent="0.25">
      <c r="A15" s="5"/>
      <c r="B15" s="213">
        <v>1</v>
      </c>
      <c r="C15" s="346" t="s">
        <v>169</v>
      </c>
      <c r="D15" s="346"/>
      <c r="E15" s="346"/>
      <c r="F15" s="346"/>
      <c r="G15" s="363"/>
      <c r="H15" s="363"/>
      <c r="I15" s="36" t="s">
        <v>21</v>
      </c>
      <c r="J15" s="5"/>
      <c r="K15" s="5"/>
      <c r="L15" s="5"/>
      <c r="M15" s="5"/>
      <c r="N15" s="5"/>
      <c r="O15" s="5"/>
      <c r="P15" s="5"/>
    </row>
    <row r="16" spans="1:16" ht="24" customHeight="1" x14ac:dyDescent="0.25">
      <c r="A16" s="5"/>
      <c r="B16" s="213">
        <v>2</v>
      </c>
      <c r="C16" s="235" t="s">
        <v>182</v>
      </c>
      <c r="D16" s="234"/>
      <c r="E16" s="234"/>
      <c r="F16" s="234"/>
      <c r="G16" s="372"/>
      <c r="H16" s="372"/>
      <c r="I16" s="36"/>
      <c r="J16" s="5"/>
      <c r="K16" s="5"/>
      <c r="L16" s="5"/>
      <c r="M16" s="5"/>
      <c r="N16" s="5"/>
      <c r="O16" s="5"/>
      <c r="P16" s="5"/>
    </row>
    <row r="17" spans="1:16" ht="22.9" customHeight="1" x14ac:dyDescent="0.25">
      <c r="A17" s="5"/>
      <c r="B17" s="213">
        <v>3</v>
      </c>
      <c r="C17" s="235" t="str">
        <f>+IF(G16="Fjernvarme","Årligt varmeforbrug","Kedlens årlige brændselsforbrug")</f>
        <v>Kedlens årlige brændselsforbrug</v>
      </c>
      <c r="D17" s="234"/>
      <c r="E17" s="234"/>
      <c r="F17" s="234"/>
      <c r="G17" s="372"/>
      <c r="H17" s="372"/>
      <c r="I17" s="36" t="str">
        <f>IF(G16="","",IF(G16="Fjernvarme","kWh/år",IF('2_'!I54="Naturgas","Nm3/år",IF('2_'!I54="Olie","l/år","kg/år"))))</f>
        <v/>
      </c>
      <c r="J17" s="5"/>
      <c r="K17" s="5"/>
      <c r="L17" s="5"/>
      <c r="M17" s="5"/>
      <c r="N17" s="5"/>
      <c r="O17" s="5"/>
      <c r="P17" s="5"/>
    </row>
    <row r="18" spans="1:16" ht="23.65" customHeight="1" x14ac:dyDescent="0.25">
      <c r="A18" s="5"/>
      <c r="B18" s="213">
        <v>4</v>
      </c>
      <c r="C18" s="346" t="s">
        <v>240</v>
      </c>
      <c r="D18" s="346"/>
      <c r="E18" s="346"/>
      <c r="F18" s="346"/>
      <c r="G18" s="363"/>
      <c r="H18" s="363"/>
      <c r="I18" s="36"/>
      <c r="J18" s="5"/>
      <c r="K18" s="5"/>
      <c r="L18" s="5"/>
      <c r="M18" s="5"/>
      <c r="N18" s="5"/>
      <c r="O18" s="5"/>
      <c r="P18" s="5"/>
    </row>
    <row r="19" spans="1:16" ht="20.65" customHeight="1" x14ac:dyDescent="0.25">
      <c r="A19" s="5"/>
      <c r="B19" s="214">
        <v>5</v>
      </c>
      <c r="C19" s="344" t="s">
        <v>22</v>
      </c>
      <c r="D19" s="344"/>
      <c r="E19" s="344"/>
      <c r="F19" s="370"/>
      <c r="G19" s="371"/>
      <c r="H19" s="371"/>
      <c r="I19" s="36"/>
      <c r="J19" s="5"/>
      <c r="K19" s="5"/>
      <c r="L19" s="5"/>
      <c r="M19" s="5"/>
      <c r="N19" s="5"/>
      <c r="O19" s="5"/>
      <c r="P19" s="5"/>
    </row>
    <row r="20" spans="1:16" ht="21" customHeight="1" x14ac:dyDescent="0.25">
      <c r="A20" s="5"/>
      <c r="B20" s="214">
        <v>6</v>
      </c>
      <c r="C20" s="346" t="s">
        <v>24</v>
      </c>
      <c r="D20" s="346"/>
      <c r="E20" s="346"/>
      <c r="F20" s="355"/>
      <c r="G20" s="365"/>
      <c r="H20" s="365"/>
      <c r="I20" s="36" t="s">
        <v>25</v>
      </c>
      <c r="J20" s="5"/>
      <c r="K20" s="5"/>
      <c r="L20" s="5"/>
      <c r="M20" s="5"/>
      <c r="N20" s="5"/>
      <c r="O20" s="5"/>
      <c r="P20" s="5"/>
    </row>
    <row r="21" spans="1:16" ht="21" customHeight="1" x14ac:dyDescent="0.25">
      <c r="A21" s="5"/>
      <c r="B21" s="214">
        <v>7</v>
      </c>
      <c r="C21" s="351" t="s">
        <v>26</v>
      </c>
      <c r="D21" s="351"/>
      <c r="E21" s="351"/>
      <c r="F21" s="351"/>
      <c r="G21" s="365"/>
      <c r="H21" s="365"/>
      <c r="I21" s="36" t="s">
        <v>25</v>
      </c>
      <c r="J21" s="6"/>
      <c r="K21" s="5"/>
      <c r="L21" s="5"/>
      <c r="M21" s="5"/>
      <c r="N21" s="5"/>
      <c r="O21" s="5"/>
      <c r="P21" s="5"/>
    </row>
    <row r="22" spans="1:16" ht="19.899999999999999" customHeight="1" x14ac:dyDescent="0.25">
      <c r="A22" s="5"/>
      <c r="B22" s="214">
        <v>8</v>
      </c>
      <c r="C22" s="351" t="s">
        <v>77</v>
      </c>
      <c r="D22" s="351"/>
      <c r="E22" s="351"/>
      <c r="F22" s="351"/>
      <c r="G22" s="365"/>
      <c r="H22" s="365"/>
      <c r="I22" s="36" t="s">
        <v>25</v>
      </c>
      <c r="J22" s="6"/>
      <c r="K22" s="5"/>
      <c r="L22" s="5"/>
      <c r="M22" s="5"/>
      <c r="N22" s="5"/>
      <c r="O22" s="5"/>
      <c r="P22" s="5"/>
    </row>
    <row r="23" spans="1:16" ht="21.4" customHeight="1" x14ac:dyDescent="0.25">
      <c r="A23" s="5"/>
      <c r="B23" s="214">
        <v>9</v>
      </c>
      <c r="C23" s="351" t="s">
        <v>203</v>
      </c>
      <c r="D23" s="351"/>
      <c r="E23" s="351"/>
      <c r="F23" s="342"/>
      <c r="G23" s="366"/>
      <c r="H23" s="366"/>
      <c r="I23" s="36" t="s">
        <v>27</v>
      </c>
      <c r="J23" s="6"/>
      <c r="K23" s="5"/>
      <c r="L23" s="5"/>
      <c r="M23" s="5"/>
      <c r="N23" s="5"/>
      <c r="O23" s="5"/>
      <c r="P23" s="5"/>
    </row>
    <row r="24" spans="1:16" ht="7.5" customHeight="1" x14ac:dyDescent="0.25">
      <c r="A24" s="5"/>
      <c r="B24" s="5"/>
      <c r="C24" s="5"/>
      <c r="D24" s="5"/>
      <c r="E24" s="5"/>
      <c r="F24" s="5"/>
      <c r="G24" s="5"/>
      <c r="H24" s="5"/>
      <c r="I24" s="5"/>
      <c r="J24" s="5"/>
      <c r="K24" s="5"/>
      <c r="L24" s="5"/>
      <c r="M24" s="5"/>
      <c r="N24" s="5"/>
      <c r="O24" s="5"/>
      <c r="P24" s="5"/>
    </row>
    <row r="25" spans="1:16" ht="15.75" customHeight="1" x14ac:dyDescent="0.25">
      <c r="A25" s="5"/>
      <c r="B25" s="248" t="s">
        <v>29</v>
      </c>
      <c r="C25" s="248"/>
      <c r="D25" s="248"/>
      <c r="E25" s="248"/>
      <c r="F25" s="248"/>
      <c r="G25" s="248"/>
      <c r="H25" s="248"/>
      <c r="I25" s="248"/>
      <c r="J25" s="5"/>
      <c r="K25" s="5"/>
      <c r="L25" s="5"/>
      <c r="M25" s="5"/>
      <c r="N25" s="5"/>
      <c r="O25" s="5"/>
      <c r="P25" s="5"/>
    </row>
    <row r="26" spans="1:16" ht="12.75" customHeight="1" x14ac:dyDescent="0.25">
      <c r="A26" s="5"/>
      <c r="B26" s="249" t="s">
        <v>228</v>
      </c>
      <c r="C26" s="250"/>
      <c r="D26" s="250"/>
      <c r="E26" s="250"/>
      <c r="F26" s="250"/>
      <c r="G26" s="250"/>
      <c r="H26" s="263" t="str">
        <f>+IFERROR('2_'!I66/1000,"")</f>
        <v/>
      </c>
      <c r="I26" s="250" t="s">
        <v>204</v>
      </c>
      <c r="J26" s="5"/>
      <c r="P26" s="5"/>
    </row>
    <row r="27" spans="1:16" ht="12.75" customHeight="1" x14ac:dyDescent="0.25">
      <c r="A27" s="5"/>
      <c r="B27" s="251" t="s">
        <v>229</v>
      </c>
      <c r="C27" s="264"/>
      <c r="D27" s="264"/>
      <c r="E27" s="264"/>
      <c r="F27" s="250"/>
      <c r="G27" s="250"/>
      <c r="H27" s="263" t="str">
        <f>+IFERROR('2_'!I67/1000,"")</f>
        <v/>
      </c>
      <c r="I27" s="250" t="s">
        <v>204</v>
      </c>
      <c r="J27" s="5"/>
      <c r="P27" s="5"/>
    </row>
    <row r="28" spans="1:16" ht="15" customHeight="1" thickBot="1" x14ac:dyDescent="0.3">
      <c r="A28" s="5"/>
      <c r="B28" s="250" t="s">
        <v>33</v>
      </c>
      <c r="C28" s="251"/>
      <c r="D28" s="251"/>
      <c r="E28" s="251"/>
      <c r="F28" s="249"/>
      <c r="G28" s="249"/>
      <c r="H28" s="265" t="str">
        <f>IFERROR(H29/H26*100,"")</f>
        <v/>
      </c>
      <c r="I28" s="250" t="s">
        <v>34</v>
      </c>
      <c r="J28" s="5"/>
      <c r="K28" s="5"/>
      <c r="L28" s="5"/>
      <c r="M28" s="5"/>
      <c r="N28" s="5"/>
      <c r="O28" s="5"/>
      <c r="P28" s="5"/>
    </row>
    <row r="29" spans="1:16" ht="18.649999999999999" customHeight="1" thickBot="1" x14ac:dyDescent="0.3">
      <c r="A29" s="39"/>
      <c r="B29" s="266" t="s">
        <v>241</v>
      </c>
      <c r="C29" s="258"/>
      <c r="D29" s="258"/>
      <c r="E29" s="258"/>
      <c r="F29" s="258"/>
      <c r="G29" s="258"/>
      <c r="H29" s="267">
        <f>IFERROR(IF(I12=1,H26-H27,0),"Input mangler / Ugyldig kombination!")</f>
        <v>0</v>
      </c>
      <c r="I29" s="259" t="s">
        <v>204</v>
      </c>
      <c r="J29" s="39"/>
      <c r="K29" s="39"/>
      <c r="L29" s="5"/>
      <c r="M29" s="5"/>
      <c r="N29" s="5"/>
      <c r="O29" s="5"/>
      <c r="P29" s="5"/>
    </row>
    <row r="30" spans="1:16" ht="15" customHeight="1" x14ac:dyDescent="0.25">
      <c r="A30" s="39"/>
      <c r="B30" s="39"/>
      <c r="C30" s="39"/>
      <c r="D30" s="39"/>
      <c r="E30" s="39"/>
      <c r="F30" s="39"/>
      <c r="G30" s="39"/>
      <c r="H30" s="39"/>
      <c r="I30" s="39"/>
      <c r="J30" s="39"/>
      <c r="K30" s="39"/>
      <c r="L30" s="39"/>
      <c r="M30" s="39"/>
      <c r="N30" s="39"/>
      <c r="O30" s="39"/>
      <c r="P30" s="5"/>
    </row>
    <row r="31" spans="1:16" ht="18.75" customHeight="1" x14ac:dyDescent="0.25">
      <c r="A31" s="39"/>
      <c r="B31" s="39"/>
      <c r="C31" s="39"/>
      <c r="D31" s="39"/>
      <c r="E31" s="39"/>
      <c r="F31" s="39"/>
      <c r="G31" s="39"/>
      <c r="H31" s="39"/>
      <c r="I31" s="39"/>
      <c r="J31" s="39"/>
      <c r="K31" s="39"/>
      <c r="L31" s="39"/>
      <c r="M31" s="39"/>
      <c r="N31" s="39"/>
      <c r="O31" s="39"/>
      <c r="P31" s="39"/>
    </row>
    <row r="32" spans="1:16" ht="12.75" customHeight="1" x14ac:dyDescent="0.25">
      <c r="A32" s="39"/>
      <c r="B32" s="39"/>
      <c r="C32" s="39"/>
      <c r="D32" s="39"/>
      <c r="E32" s="39"/>
      <c r="F32" s="39"/>
      <c r="G32" s="39"/>
      <c r="H32" s="39"/>
      <c r="I32" s="39"/>
      <c r="J32" s="39"/>
      <c r="K32" s="39"/>
      <c r="L32" s="39"/>
      <c r="M32" s="39"/>
      <c r="N32" s="39"/>
      <c r="O32" s="39"/>
      <c r="P32" s="39"/>
    </row>
    <row r="33" spans="1:16" ht="12.75" customHeight="1" x14ac:dyDescent="0.25">
      <c r="A33" s="39"/>
      <c r="B33" s="39"/>
      <c r="C33" s="39"/>
      <c r="D33" s="39"/>
      <c r="E33" s="39"/>
      <c r="F33" s="39"/>
      <c r="G33" s="39"/>
      <c r="H33" s="39"/>
      <c r="I33" s="39"/>
      <c r="J33" s="39"/>
      <c r="K33" s="39"/>
      <c r="L33" s="39"/>
      <c r="M33" s="39"/>
      <c r="N33" s="39"/>
      <c r="O33" s="39"/>
      <c r="P33" s="39"/>
    </row>
    <row r="34" spans="1:16" ht="12.75" customHeight="1" x14ac:dyDescent="0.25">
      <c r="A34" s="39"/>
      <c r="B34" s="39"/>
      <c r="C34" s="39"/>
      <c r="D34" s="39"/>
      <c r="E34" s="39"/>
      <c r="F34" s="39"/>
      <c r="G34" s="39"/>
      <c r="H34" s="39"/>
      <c r="I34" s="39"/>
      <c r="J34" s="39"/>
      <c r="K34" s="39"/>
      <c r="L34" s="39"/>
      <c r="M34" s="39"/>
      <c r="N34" s="39"/>
      <c r="O34" s="39"/>
      <c r="P34" s="39"/>
    </row>
    <row r="35" spans="1:16" ht="12.75" customHeight="1" x14ac:dyDescent="0.25">
      <c r="A35" s="39"/>
      <c r="B35" s="39"/>
      <c r="C35" s="39"/>
      <c r="D35" s="39"/>
      <c r="E35" s="39"/>
      <c r="F35" s="39"/>
      <c r="G35" s="39"/>
      <c r="H35" s="39"/>
      <c r="I35" s="39"/>
      <c r="J35" s="39"/>
      <c r="K35" s="39"/>
      <c r="L35" s="39"/>
      <c r="M35" s="39"/>
      <c r="N35" s="39"/>
      <c r="O35" s="39"/>
      <c r="P35" s="39"/>
    </row>
    <row r="36" spans="1:16" ht="12.75" customHeight="1" x14ac:dyDescent="0.25">
      <c r="A36" s="39"/>
      <c r="B36" s="39"/>
      <c r="C36" s="39"/>
      <c r="D36" s="39"/>
      <c r="E36" s="39"/>
      <c r="F36" s="39"/>
      <c r="G36" s="39"/>
      <c r="H36" s="39"/>
      <c r="I36" s="39"/>
      <c r="J36" s="39"/>
      <c r="K36" s="39"/>
      <c r="L36" s="39"/>
      <c r="M36" s="39"/>
      <c r="N36" s="39"/>
      <c r="O36" s="39"/>
      <c r="P36" s="39"/>
    </row>
    <row r="37" spans="1:16" ht="12.75" customHeight="1" x14ac:dyDescent="0.25">
      <c r="A37" s="39"/>
      <c r="B37" s="39"/>
      <c r="C37" s="39"/>
      <c r="D37" s="39"/>
      <c r="E37" s="39"/>
      <c r="F37" s="39"/>
      <c r="G37" s="39"/>
      <c r="H37" s="39"/>
      <c r="I37" s="39"/>
      <c r="J37" s="39"/>
      <c r="K37" s="39"/>
      <c r="L37" s="39"/>
      <c r="M37" s="39"/>
      <c r="N37" s="39"/>
      <c r="O37" s="39"/>
      <c r="P37" s="39"/>
    </row>
    <row r="38" spans="1:16" ht="12.75" customHeight="1" x14ac:dyDescent="0.25">
      <c r="A38" s="39"/>
      <c r="B38" s="39"/>
      <c r="C38" s="39"/>
      <c r="D38" s="39"/>
      <c r="E38" s="39"/>
      <c r="F38" s="39"/>
      <c r="G38" s="39"/>
      <c r="H38" s="39"/>
      <c r="I38" s="39"/>
      <c r="J38" s="39"/>
      <c r="K38" s="39"/>
      <c r="L38" s="39"/>
      <c r="M38" s="39"/>
      <c r="N38" s="39"/>
      <c r="O38" s="39"/>
      <c r="P38" s="39"/>
    </row>
    <row r="39" spans="1:16" ht="12.75" customHeight="1" x14ac:dyDescent="0.25">
      <c r="A39" s="39"/>
      <c r="B39" s="39"/>
      <c r="C39" s="39"/>
      <c r="D39" s="39"/>
      <c r="E39" s="39"/>
      <c r="F39" s="39"/>
      <c r="G39" s="39"/>
      <c r="H39" s="39"/>
      <c r="I39" s="39"/>
      <c r="J39" s="39"/>
      <c r="K39" s="39"/>
      <c r="L39" s="39"/>
      <c r="M39" s="39"/>
      <c r="N39" s="39"/>
      <c r="O39" s="39"/>
      <c r="P39" s="39"/>
    </row>
    <row r="40" spans="1:16" ht="12.75" customHeight="1" x14ac:dyDescent="0.25">
      <c r="A40" s="39"/>
      <c r="B40" s="39"/>
      <c r="C40" s="39"/>
      <c r="D40" s="39"/>
      <c r="E40" s="39"/>
      <c r="F40" s="39"/>
      <c r="G40" s="39"/>
      <c r="H40" s="39"/>
      <c r="I40" s="39"/>
      <c r="J40" s="39"/>
      <c r="K40" s="39"/>
      <c r="L40" s="39"/>
      <c r="M40" s="39"/>
      <c r="N40" s="39"/>
      <c r="O40" s="39"/>
      <c r="P40" s="39"/>
    </row>
    <row r="41" spans="1:16" ht="12.75" customHeight="1" x14ac:dyDescent="0.25">
      <c r="A41" s="39"/>
      <c r="B41" s="39"/>
      <c r="C41" s="39"/>
      <c r="D41" s="39"/>
      <c r="E41" s="39"/>
      <c r="F41" s="39"/>
      <c r="G41" s="39"/>
      <c r="H41" s="39"/>
      <c r="I41" s="39"/>
      <c r="J41" s="39"/>
      <c r="K41" s="39"/>
      <c r="L41" s="39"/>
      <c r="M41" s="39"/>
      <c r="N41" s="39"/>
      <c r="O41" s="39"/>
      <c r="P41" s="39"/>
    </row>
    <row r="42" spans="1:16" ht="12.75" customHeight="1" x14ac:dyDescent="0.25">
      <c r="A42" s="39"/>
      <c r="B42" s="39"/>
      <c r="C42" s="39"/>
      <c r="D42" s="39"/>
      <c r="E42" s="39"/>
      <c r="F42" s="39"/>
      <c r="G42" s="39"/>
      <c r="H42" s="39"/>
      <c r="I42" s="39"/>
      <c r="J42" s="39"/>
      <c r="K42" s="39"/>
      <c r="L42" s="39"/>
      <c r="M42" s="39"/>
      <c r="N42" s="39"/>
      <c r="O42" s="39"/>
      <c r="P42" s="39"/>
    </row>
    <row r="43" spans="1:16" ht="12.75" customHeight="1" x14ac:dyDescent="0.25">
      <c r="A43" s="39"/>
      <c r="B43" s="39"/>
      <c r="C43" s="39"/>
      <c r="D43" s="39"/>
      <c r="E43" s="39"/>
      <c r="F43" s="39"/>
      <c r="G43" s="39"/>
      <c r="H43" s="39"/>
      <c r="I43" s="39"/>
      <c r="J43" s="39"/>
      <c r="K43" s="39"/>
      <c r="L43" s="39"/>
      <c r="M43" s="39"/>
      <c r="N43" s="39"/>
      <c r="O43" s="39"/>
      <c r="P43" s="144"/>
    </row>
    <row r="44" spans="1:16" ht="12.75" customHeight="1" x14ac:dyDescent="0.25">
      <c r="A44" s="39"/>
      <c r="B44" s="39"/>
      <c r="C44" s="39"/>
      <c r="D44" s="39"/>
      <c r="E44" s="39"/>
      <c r="F44" s="39"/>
      <c r="G44" s="39"/>
      <c r="H44" s="39"/>
      <c r="I44" s="39"/>
      <c r="J44" s="39"/>
      <c r="K44" s="39"/>
      <c r="L44" s="39"/>
      <c r="M44" s="39"/>
      <c r="N44" s="39"/>
      <c r="O44" s="39"/>
      <c r="P44" s="39"/>
    </row>
  </sheetData>
  <sheetProtection algorithmName="SHA-512" hashValue="lU7McdpyVULP5xIn/txo8T276wLZm6aZkFF8j3d0MAm+Ey75j1G6Enx9pr7QinGI1O3yLm4VkYTcKEMf0e4Cpg==" saltValue="74PWmu6iuAx0ueEvPJHFnA==" spinCount="100000" sheet="1" objects="1" scenarios="1"/>
  <mergeCells count="24">
    <mergeCell ref="C22:F22"/>
    <mergeCell ref="G22:H22"/>
    <mergeCell ref="G23:H23"/>
    <mergeCell ref="C10:L10"/>
    <mergeCell ref="C8:L8"/>
    <mergeCell ref="C18:F18"/>
    <mergeCell ref="C23:F23"/>
    <mergeCell ref="C19:F19"/>
    <mergeCell ref="C20:F20"/>
    <mergeCell ref="C21:F21"/>
    <mergeCell ref="G19:H19"/>
    <mergeCell ref="G20:H20"/>
    <mergeCell ref="G21:H21"/>
    <mergeCell ref="G18:H18"/>
    <mergeCell ref="G16:H16"/>
    <mergeCell ref="G17:H17"/>
    <mergeCell ref="B14:I14"/>
    <mergeCell ref="C15:F15"/>
    <mergeCell ref="G15:H15"/>
    <mergeCell ref="B1:C2"/>
    <mergeCell ref="D1:E2"/>
    <mergeCell ref="F1:G2"/>
    <mergeCell ref="H1:H2"/>
    <mergeCell ref="B6:L7"/>
  </mergeCells>
  <conditionalFormatting sqref="J13:K13">
    <cfRule type="iconSet" priority="17">
      <iconSet iconSet="3Symbols2">
        <cfvo type="percent" val="0"/>
        <cfvo type="percent" val="33"/>
        <cfvo type="percent" val="67"/>
      </iconSet>
    </cfRule>
  </conditionalFormatting>
  <dataValidations xWindow="623" yWindow="567" count="6">
    <dataValidation type="decimal" allowBlank="1" showInputMessage="1" showErrorMessage="1" prompt="I dette felt indtastes hvor mange timer der er i måleperioden. Måleperioden skal være repræsentativ for anlæggets drift. Maksimal måleperiode er 3 år." sqref="G20:H20">
      <formula1>168</formula1>
      <formula2>26280</formula2>
    </dataValidation>
    <dataValidation type="decimal" allowBlank="1" showInputMessage="1" showErrorMessage="1" error="Lasttimer kan minimalt være 1 og maksimalt være: timer i måleperiode - aflasttimer._x000a_Hvis det er en kompressor med start/stop styring, kan det maksimalet være: timer i måleperioden." prompt="I dette felt indtastes hvor mange lasttimer kompressoren har haft i måleperioden. " sqref="G21:H21">
      <formula1>0</formula1>
      <formula2>G20-G22</formula2>
    </dataValidation>
    <dataValidation type="decimal" allowBlank="1" showInputMessage="1" showErrorMessage="1" error="Aflasttimer kan minimalt være 1 og maksimalt være: timer i måleperiode - lasttimer" prompt="Kun relevant for last/aflast-drift. Her indtastes hvor mange timer kompressoren har været aflastet i måleperioden. " sqref="G22:H22">
      <formula1>1</formula1>
      <formula2>G20-G21</formula2>
    </dataValidation>
    <dataValidation type="whole" allowBlank="1" showInputMessage="1" showErrorMessage="1" prompt="Maksimalt 50 kW mærkeeffekt" sqref="G15:H15">
      <formula1>0</formula1>
      <formula2>50</formula2>
    </dataValidation>
    <dataValidation type="whole" allowBlank="1" showInputMessage="1" showErrorMessage="1" prompt="Her indtastes det årlige brændselsforbrug på kedlen, eller et årsgennemsnit baseret på 3 år" sqref="G17:H17">
      <formula1>0</formula1>
      <formula2>10000000</formula2>
    </dataValidation>
    <dataValidation type="whole" allowBlank="1" showInputMessage="1" showErrorMessage="1" error="Det maksimale effektforbrug er: Mærkeeffekt * timer i måleperiode" prompt="Her indtastes effektforbruget i måleperioden. Den kan baseres på målinger i kompressoren eller på målinger af kWh-forbruget på el-tilførslen til kompressoren. Indtastningen er krævet for frekvensstyring men valgfri for last/aflast- og start/stop-styring." sqref="G23:H23">
      <formula1>0</formula1>
      <formula2>G20*G15</formula2>
    </dataValidation>
  </dataValidations>
  <pageMargins left="0.23622047244094491" right="0.23622047244094491" top="0.74803149606299213" bottom="0.74803149606299213" header="0.31496062992125984" footer="0.31496062992125984"/>
  <pageSetup paperSize="9" fitToWidth="0" fitToHeight="0" orientation="landscape" r:id="rId1"/>
  <headerFooter>
    <oddHeader xml:space="preserve">&amp;L&amp;G&amp;R&amp;18 </oddHeader>
    <oddFooter>&amp;C&amp;"Verdana,Regular"&amp;8&amp;P / &amp;K000000&amp;N</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14" id="{32E77DE6-F211-4F71-849C-85C4BACD095B}">
            <xm:f>$G$19='3_'!$G$14</xm:f>
            <x14:dxf>
              <fill>
                <patternFill>
                  <bgColor theme="6"/>
                </patternFill>
              </fill>
            </x14:dxf>
          </x14:cfRule>
          <xm:sqref>G21:H21</xm:sqref>
        </x14:conditionalFormatting>
        <x14:conditionalFormatting xmlns:xm="http://schemas.microsoft.com/office/excel/2006/main">
          <x14:cfRule type="expression" priority="13" id="{02E4DD07-D458-4655-9AE6-F871C2F267C9}">
            <xm:f>'3_'!$G$12</xm:f>
            <x14:dxf>
              <fill>
                <patternFill>
                  <bgColor theme="6"/>
                </patternFill>
              </fill>
            </x14:dxf>
          </x14:cfRule>
          <xm:sqref>I23</xm:sqref>
        </x14:conditionalFormatting>
        <x14:conditionalFormatting xmlns:xm="http://schemas.microsoft.com/office/excel/2006/main">
          <x14:cfRule type="expression" priority="8" id="{16F924BA-A108-491D-91DA-A8AE10F7B5B3}">
            <xm:f>$G$19='2_'!$G$10</xm:f>
            <x14:dxf>
              <fill>
                <patternFill>
                  <bgColor theme="6"/>
                </patternFill>
              </fill>
            </x14:dxf>
          </x14:cfRule>
          <x14:cfRule type="expression" priority="9" id="{F802092F-C570-4DBF-BDE6-2F58B74D32D7}">
            <xm:f>$G$19='2_'!$G$12</xm:f>
            <x14:dxf>
              <fill>
                <patternFill>
                  <bgColor theme="6"/>
                </patternFill>
              </fill>
            </x14:dxf>
          </x14:cfRule>
          <xm:sqref>G22:H22</xm:sqref>
        </x14:conditionalFormatting>
        <x14:conditionalFormatting xmlns:xm="http://schemas.microsoft.com/office/excel/2006/main">
          <x14:cfRule type="iconSet" priority="3" id="{9FC19013-847B-45ED-9F69-9CCE33E1CBCB}">
            <x14:iconSet iconSet="3Symbols2" custom="1">
              <x14:cfvo type="percent">
                <xm:f>0</xm:f>
              </x14:cfvo>
              <x14:cfvo type="num">
                <xm:f>-0.5</xm:f>
              </x14:cfvo>
              <x14:cfvo type="num">
                <xm:f>0.5</xm:f>
              </x14:cfvo>
              <x14:cfIcon iconSet="3Symbols2" iconId="0"/>
              <x14:cfIcon iconSet="3Symbols2" iconId="1"/>
              <x14:cfIcon iconSet="3Symbols2" iconId="2"/>
            </x14:iconSet>
          </x14:cfRule>
          <xm:sqref>O8:O10</xm:sqref>
        </x14:conditionalFormatting>
        <x14:conditionalFormatting xmlns:xm="http://schemas.microsoft.com/office/excel/2006/main">
          <x14:cfRule type="iconSet" priority="2" id="{8E570229-3088-47F7-A49F-B98616AF10A5}">
            <x14:iconSet iconSet="3Symbols2" custom="1">
              <x14:cfvo type="percent">
                <xm:f>0</xm:f>
              </x14:cfvo>
              <x14:cfvo type="num">
                <xm:f>-0.5</xm:f>
              </x14:cfvo>
              <x14:cfvo type="num">
                <xm:f>0.5</xm:f>
              </x14:cfvo>
              <x14:cfIcon iconSet="3Symbols2" iconId="0"/>
              <x14:cfIcon iconSet="3Symbols2" iconId="1"/>
              <x14:cfIcon iconSet="3Symbols2" iconId="2"/>
            </x14:iconSet>
          </x14:cfRule>
          <xm:sqref>I12</xm:sqref>
        </x14:conditionalFormatting>
      </x14:conditionalFormattings>
    </ext>
    <ext xmlns:x14="http://schemas.microsoft.com/office/spreadsheetml/2009/9/main" uri="{CCE6A557-97BC-4b89-ADB6-D9C93CAAB3DF}">
      <x14:dataValidations xmlns:xm="http://schemas.microsoft.com/office/excel/2006/main" xWindow="623" yWindow="567" count="4">
        <x14:dataValidation type="list" allowBlank="1" showInputMessage="1" showErrorMessage="1" prompt="Vandbåret: Varmen afsættes til et centralvarmesystem eller direkte til brugsvand _x000a__x000a_Luftbåret: Varmen afsættes direkte til brugsstedet via et ventilation og kanalsystem">
          <x14:formula1>
            <xm:f>'2_'!$H$10:$H$11</xm:f>
          </x14:formula1>
          <xm:sqref>G18:H18</xm:sqref>
        </x14:dataValidation>
        <x14:dataValidation type="list" allowBlank="1" showInputMessage="1" showErrorMessage="1" prompt="Vælg hvilken type kompressorstyring der er for kompressoren">
          <x14:formula1>
            <xm:f>'2_'!$G$10:$G$12</xm:f>
          </x14:formula1>
          <xm:sqref>G19:H19</xm:sqref>
        </x14:dataValidation>
        <x14:dataValidation type="list" allowBlank="1" showInputMessage="1" showErrorMessage="1">
          <x14:formula1>
            <xm:f>'2_'!$H$7:$H$8</xm:f>
          </x14:formula1>
          <xm:sqref>M8:M10</xm:sqref>
        </x14:dataValidation>
        <x14:dataValidation type="list" allowBlank="1" showInputMessage="1" showErrorMessage="1" prompt="Her indtastes det eksisterende brændsel/varmekilde for kedlen, som titaget fortrænger._x000a_Evt. se bilag 1 i &quot;Vejledningen for trykluft&quot;, hvis det faktiske brændsel/varmekilde ikke findes i rullemenuen.">
          <x14:formula1>
            <xm:f>'2_'!$T$32:$T$41</xm:f>
          </x14:formula1>
          <xm:sqref>G16:H16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AM112"/>
  <sheetViews>
    <sheetView showRuler="0" topLeftCell="D22" zoomScale="80" zoomScaleNormal="80" zoomScaleSheetLayoutView="400" zoomScalePageLayoutView="55" workbookViewId="0">
      <selection activeCell="K42" sqref="K42"/>
    </sheetView>
  </sheetViews>
  <sheetFormatPr defaultColWidth="10.453125" defaultRowHeight="12.75" customHeight="1" x14ac:dyDescent="0.25"/>
  <cols>
    <col min="1" max="1" width="10.453125" style="1"/>
    <col min="2" max="2" width="49.7265625" style="1" customWidth="1"/>
    <col min="3" max="3" width="11.54296875" style="1" customWidth="1"/>
    <col min="4" max="4" width="18.7265625" style="1" customWidth="1"/>
    <col min="5" max="5" width="31" style="1" customWidth="1"/>
    <col min="6" max="6" width="6.453125" style="1" customWidth="1"/>
    <col min="7" max="7" width="57.7265625" style="1" bestFit="1" customWidth="1"/>
    <col min="8" max="8" width="18.54296875" style="1" customWidth="1"/>
    <col min="9" max="9" width="14" style="1" customWidth="1"/>
    <col min="10" max="10" width="14" style="1" bestFit="1" customWidth="1"/>
    <col min="11" max="11" width="11.54296875" style="1" customWidth="1"/>
    <col min="12" max="12" width="12.54296875" style="1" customWidth="1"/>
    <col min="13" max="13" width="17.453125" style="1" customWidth="1"/>
    <col min="14" max="15" width="12.54296875" style="1" customWidth="1"/>
    <col min="16" max="16" width="19.7265625" style="1" bestFit="1" customWidth="1"/>
    <col min="17" max="17" width="12.54296875" style="1" customWidth="1"/>
    <col min="18" max="18" width="11.7265625" style="1" customWidth="1"/>
    <col min="19" max="19" width="10.453125" style="1"/>
    <col min="20" max="20" width="24.7265625" style="1" customWidth="1"/>
    <col min="21" max="21" width="21.453125" style="1" customWidth="1"/>
    <col min="22" max="16384" width="10.453125" style="1"/>
  </cols>
  <sheetData>
    <row r="2" spans="2:22" ht="12.75" customHeight="1" x14ac:dyDescent="0.25">
      <c r="B2" s="1" t="str">
        <f>Energisparetiltag!C13</f>
        <v>Varmegenvinding  på kompressor</v>
      </c>
      <c r="H2" s="41" t="s">
        <v>41</v>
      </c>
    </row>
    <row r="3" spans="2:22" ht="12.75" customHeight="1" x14ac:dyDescent="0.25">
      <c r="B3" s="1" t="s">
        <v>78</v>
      </c>
      <c r="H3" s="72" t="s">
        <v>44</v>
      </c>
      <c r="I3" s="1" t="s">
        <v>45</v>
      </c>
      <c r="J3" s="51">
        <v>8</v>
      </c>
      <c r="K3" s="1" t="s">
        <v>46</v>
      </c>
    </row>
    <row r="4" spans="2:22" ht="12.75" customHeight="1" x14ac:dyDescent="0.35">
      <c r="B4" s="46" t="s">
        <v>79</v>
      </c>
    </row>
    <row r="5" spans="2:22" ht="18" customHeight="1" x14ac:dyDescent="0.25">
      <c r="B5" s="2" t="s">
        <v>80</v>
      </c>
      <c r="V5" s="1" t="s">
        <v>215</v>
      </c>
    </row>
    <row r="6" spans="2:22" ht="12.75" customHeight="1" x14ac:dyDescent="0.25">
      <c r="H6" s="41" t="s">
        <v>37</v>
      </c>
    </row>
    <row r="7" spans="2:22" ht="12.75" customHeight="1" x14ac:dyDescent="0.25">
      <c r="G7" s="69" t="s">
        <v>81</v>
      </c>
      <c r="H7" s="62" t="s">
        <v>16</v>
      </c>
      <c r="I7" s="62"/>
      <c r="J7" s="62"/>
      <c r="K7" s="62"/>
      <c r="L7" s="62"/>
      <c r="M7" s="62"/>
      <c r="N7" s="62"/>
      <c r="O7" s="62"/>
      <c r="P7" s="62"/>
      <c r="Q7" s="62"/>
      <c r="R7" s="63"/>
    </row>
    <row r="8" spans="2:22" ht="12.75" customHeight="1" x14ac:dyDescent="0.25">
      <c r="B8" s="49" t="s">
        <v>38</v>
      </c>
      <c r="G8" s="70"/>
      <c r="H8" s="65" t="s">
        <v>17</v>
      </c>
      <c r="I8" s="65"/>
      <c r="J8" s="65"/>
      <c r="K8" s="65"/>
      <c r="L8" s="65"/>
      <c r="M8" s="65"/>
      <c r="N8" s="65"/>
      <c r="O8" s="65"/>
      <c r="P8" s="65"/>
      <c r="Q8" s="65"/>
      <c r="R8" s="66"/>
    </row>
    <row r="9" spans="2:22" ht="12.75" customHeight="1" x14ac:dyDescent="0.25">
      <c r="B9" s="50" t="s">
        <v>39</v>
      </c>
      <c r="G9" s="41" t="s">
        <v>47</v>
      </c>
      <c r="H9" s="65"/>
      <c r="I9" s="65"/>
      <c r="J9" s="65"/>
      <c r="K9" s="65"/>
      <c r="L9" s="65"/>
      <c r="M9" s="65"/>
      <c r="N9" s="65"/>
      <c r="O9" s="65"/>
      <c r="P9" s="65"/>
      <c r="Q9" s="65"/>
      <c r="R9" s="66"/>
    </row>
    <row r="10" spans="2:22" ht="12.75" customHeight="1" x14ac:dyDescent="0.25">
      <c r="B10" s="51" t="s">
        <v>40</v>
      </c>
      <c r="G10" s="1" t="s">
        <v>23</v>
      </c>
      <c r="H10" s="65" t="s">
        <v>163</v>
      </c>
      <c r="I10" s="65"/>
      <c r="J10" s="65"/>
      <c r="K10" s="65"/>
      <c r="L10" s="65"/>
      <c r="M10" s="65"/>
      <c r="N10" s="65"/>
      <c r="O10" s="65"/>
      <c r="P10" s="65"/>
      <c r="Q10" s="65"/>
      <c r="R10" s="66"/>
    </row>
    <row r="11" spans="2:22" ht="12.75" customHeight="1" x14ac:dyDescent="0.25">
      <c r="G11" s="1" t="s">
        <v>48</v>
      </c>
      <c r="H11" s="65" t="s">
        <v>164</v>
      </c>
      <c r="I11" s="65"/>
      <c r="J11" s="65"/>
      <c r="K11" s="65"/>
      <c r="L11" s="65"/>
      <c r="M11" s="65"/>
      <c r="N11" s="65"/>
      <c r="O11" s="65"/>
      <c r="P11" s="65"/>
      <c r="Q11" s="65"/>
      <c r="R11" s="66"/>
    </row>
    <row r="12" spans="2:22" ht="12.75" customHeight="1" x14ac:dyDescent="0.25">
      <c r="B12" s="41" t="s">
        <v>42</v>
      </c>
      <c r="C12" s="41"/>
      <c r="G12" s="1" t="s">
        <v>49</v>
      </c>
      <c r="H12" s="65"/>
      <c r="I12" s="65"/>
      <c r="J12" s="65"/>
      <c r="K12" s="65"/>
      <c r="L12" s="65"/>
      <c r="M12" s="65"/>
      <c r="N12" s="65"/>
      <c r="O12" s="65"/>
      <c r="P12" s="65"/>
      <c r="Q12" s="65"/>
      <c r="R12" s="66"/>
    </row>
    <row r="13" spans="2:22" ht="12.75" customHeight="1" x14ac:dyDescent="0.25">
      <c r="B13" s="1" t="str">
        <f>'2'!C15</f>
        <v>Mærkeeffekt for eksisterende kompressor</v>
      </c>
      <c r="C13" s="1" t="str">
        <f>'2'!I15</f>
        <v>kW</v>
      </c>
      <c r="D13" s="57">
        <f>'2'!G15</f>
        <v>0</v>
      </c>
      <c r="G13" s="64"/>
      <c r="H13" s="65"/>
      <c r="I13" s="65"/>
      <c r="J13" s="65"/>
      <c r="K13" s="65"/>
      <c r="L13" s="65"/>
      <c r="M13" s="65"/>
      <c r="N13" s="65"/>
      <c r="O13" s="65"/>
      <c r="P13" s="65"/>
      <c r="Q13" s="65"/>
      <c r="R13" s="66"/>
    </row>
    <row r="14" spans="2:22" ht="12.75" customHeight="1" x14ac:dyDescent="0.25">
      <c r="B14" s="1" t="str">
        <f>'2'!C16</f>
        <v>Eksisterende brændsel/varmekilde</v>
      </c>
      <c r="C14" s="1">
        <f>'2'!I16</f>
        <v>0</v>
      </c>
      <c r="D14" s="57">
        <f>'2'!G16</f>
        <v>0</v>
      </c>
      <c r="E14" s="48"/>
      <c r="G14" s="64"/>
      <c r="H14" s="65"/>
      <c r="I14" s="65"/>
      <c r="J14" s="65"/>
      <c r="K14" s="65"/>
      <c r="L14" s="65"/>
      <c r="M14" s="65"/>
      <c r="N14" s="65"/>
      <c r="O14" s="65"/>
      <c r="P14" s="65"/>
      <c r="Q14" s="65"/>
      <c r="R14" s="66"/>
    </row>
    <row r="15" spans="2:22" ht="12.75" customHeight="1" x14ac:dyDescent="0.25">
      <c r="D15" s="100"/>
      <c r="G15" s="64"/>
      <c r="H15" s="65"/>
      <c r="I15" s="65"/>
      <c r="J15" s="65"/>
      <c r="K15" s="65"/>
      <c r="L15" s="65"/>
      <c r="M15" s="65"/>
      <c r="N15" s="65"/>
      <c r="O15" s="65"/>
      <c r="P15" s="65"/>
      <c r="Q15" s="65"/>
      <c r="R15" s="66"/>
    </row>
    <row r="16" spans="2:22" ht="12.75" customHeight="1" x14ac:dyDescent="0.25">
      <c r="B16" s="1" t="str">
        <f>'2'!C17</f>
        <v>Kedlens årlige brændselsforbrug</v>
      </c>
      <c r="C16" s="1" t="str">
        <f>'2'!I17</f>
        <v/>
      </c>
      <c r="D16" s="57">
        <f>'2'!G17</f>
        <v>0</v>
      </c>
      <c r="G16" s="64"/>
      <c r="H16" s="65"/>
      <c r="I16" s="65" t="s">
        <v>181</v>
      </c>
      <c r="J16" s="65"/>
      <c r="K16" s="65"/>
      <c r="L16" s="65"/>
      <c r="M16" s="65"/>
      <c r="N16" s="65"/>
      <c r="O16" s="65"/>
      <c r="P16" s="65"/>
      <c r="Q16" s="65"/>
      <c r="R16" s="66"/>
    </row>
    <row r="17" spans="2:31" ht="12.75" customHeight="1" x14ac:dyDescent="0.25">
      <c r="B17" s="1" t="s">
        <v>208</v>
      </c>
      <c r="C17" s="192" t="str">
        <f>'2'!I17</f>
        <v/>
      </c>
      <c r="D17" s="199" t="e">
        <f>VLOOKUP($D$16,AC41:AE51,3,TRUE)</f>
        <v>#N/A</v>
      </c>
      <c r="G17" s="64"/>
      <c r="H17" s="65"/>
      <c r="I17" s="229"/>
      <c r="J17" s="65"/>
      <c r="K17" s="65"/>
      <c r="L17" s="65"/>
      <c r="M17" s="65"/>
      <c r="N17" s="65"/>
      <c r="O17" s="65"/>
      <c r="P17" s="65"/>
      <c r="Q17" s="65"/>
      <c r="R17" s="66"/>
    </row>
    <row r="18" spans="2:31" ht="12.75" customHeight="1" x14ac:dyDescent="0.25">
      <c r="B18" s="1" t="str">
        <f>'2'!C18</f>
        <v>I hvilket type system afsættes den genvundne varme?</v>
      </c>
      <c r="C18" s="1">
        <f>'2'!I18</f>
        <v>0</v>
      </c>
      <c r="D18" s="57">
        <f>'2'!G18</f>
        <v>0</v>
      </c>
      <c r="G18" s="71"/>
      <c r="H18" s="60"/>
      <c r="I18" s="60"/>
      <c r="J18" s="60"/>
      <c r="K18" s="60"/>
      <c r="L18" s="60"/>
      <c r="M18" s="60"/>
      <c r="N18" s="60"/>
      <c r="O18" s="60"/>
      <c r="P18" s="60"/>
      <c r="Q18" s="60"/>
      <c r="R18" s="68"/>
    </row>
    <row r="19" spans="2:31" ht="12.75" customHeight="1" x14ac:dyDescent="0.25">
      <c r="B19" s="1" t="str">
        <f>'2'!C19</f>
        <v>Nuværende kompressorstyring</v>
      </c>
      <c r="C19" s="1">
        <f>'2'!I19</f>
        <v>0</v>
      </c>
      <c r="D19" s="57">
        <f>'2'!G19</f>
        <v>0</v>
      </c>
      <c r="H19" s="189"/>
    </row>
    <row r="20" spans="2:31" ht="12.75" customHeight="1" x14ac:dyDescent="0.25">
      <c r="B20" s="1" t="str">
        <f>'2'!C20</f>
        <v>Antal timer i måleperiode</v>
      </c>
      <c r="C20" s="1" t="str">
        <f>'2'!I20</f>
        <v>h</v>
      </c>
      <c r="D20" s="57">
        <f>'2'!G20</f>
        <v>0</v>
      </c>
    </row>
    <row r="21" spans="2:31" ht="12.75" customHeight="1" x14ac:dyDescent="0.25">
      <c r="B21" s="1" t="str">
        <f>'2'!C21</f>
        <v>Antal lasttimer (målt)</v>
      </c>
      <c r="C21" s="1" t="str">
        <f>'2'!I21</f>
        <v>h</v>
      </c>
      <c r="D21" s="57">
        <f>'2'!G21</f>
        <v>0</v>
      </c>
      <c r="G21" s="61"/>
      <c r="H21" s="63" t="s">
        <v>86</v>
      </c>
    </row>
    <row r="22" spans="2:31" ht="12.75" customHeight="1" x14ac:dyDescent="0.25">
      <c r="B22" s="1" t="str">
        <f>'2'!C22</f>
        <v>Antal aflasttimer (målt)</v>
      </c>
      <c r="C22" s="1" t="str">
        <f>'2'!I22</f>
        <v>h</v>
      </c>
      <c r="D22" s="57">
        <f>'2'!G22</f>
        <v>0</v>
      </c>
      <c r="G22" s="61" t="s">
        <v>164</v>
      </c>
      <c r="H22" s="63">
        <v>0.82499999999999996</v>
      </c>
      <c r="T22" s="373" t="s">
        <v>87</v>
      </c>
      <c r="U22" s="374"/>
      <c r="V22" s="375"/>
    </row>
    <row r="23" spans="2:31" ht="12.75" customHeight="1" x14ac:dyDescent="0.25">
      <c r="B23" s="1" t="str">
        <f>'2'!C23</f>
        <v>Effektforbrug af kompressor (målt)</v>
      </c>
      <c r="C23" s="1" t="str">
        <f>'2'!I23</f>
        <v>kWh</v>
      </c>
      <c r="D23" s="57">
        <f>'2'!G23</f>
        <v>0</v>
      </c>
      <c r="G23" s="67" t="s">
        <v>163</v>
      </c>
      <c r="H23" s="68">
        <v>0.65</v>
      </c>
      <c r="I23" s="40"/>
      <c r="J23" s="40"/>
      <c r="K23" s="40"/>
      <c r="L23" s="40"/>
      <c r="M23" s="40"/>
      <c r="N23" s="40"/>
      <c r="O23" s="40"/>
      <c r="P23" s="40"/>
      <c r="Q23" s="40"/>
      <c r="R23" s="75"/>
      <c r="T23" s="64" t="s">
        <v>76</v>
      </c>
      <c r="U23" s="78">
        <v>10.53</v>
      </c>
      <c r="V23" s="66" t="s">
        <v>88</v>
      </c>
    </row>
    <row r="24" spans="2:31" ht="12.75" customHeight="1" x14ac:dyDescent="0.25">
      <c r="G24" s="74"/>
      <c r="H24" s="76"/>
      <c r="I24" s="76"/>
      <c r="J24" s="76"/>
      <c r="K24" s="76"/>
      <c r="L24" s="76"/>
      <c r="M24" s="76"/>
      <c r="N24" s="76"/>
      <c r="O24" s="76"/>
      <c r="P24" s="76"/>
      <c r="Q24" s="76"/>
      <c r="R24" s="77"/>
      <c r="T24" s="64" t="s">
        <v>82</v>
      </c>
      <c r="U24" s="78">
        <v>9.8699999999999992</v>
      </c>
      <c r="V24" s="66" t="s">
        <v>89</v>
      </c>
      <c r="AC24" s="376" t="s">
        <v>209</v>
      </c>
      <c r="AD24" s="377"/>
      <c r="AE24" s="193" t="s">
        <v>210</v>
      </c>
    </row>
    <row r="25" spans="2:31" ht="12.75" customHeight="1" x14ac:dyDescent="0.35">
      <c r="T25" s="64" t="s">
        <v>83</v>
      </c>
      <c r="U25" s="78">
        <f>9.3*1000/3600</f>
        <v>2.5833333333333335</v>
      </c>
      <c r="V25" s="66" t="s">
        <v>90</v>
      </c>
      <c r="AC25" s="194">
        <v>1000</v>
      </c>
      <c r="AD25">
        <v>1250</v>
      </c>
      <c r="AE25" s="195">
        <f>(1000+1250)/2</f>
        <v>1125</v>
      </c>
    </row>
    <row r="26" spans="2:31" ht="12.75" customHeight="1" x14ac:dyDescent="0.35">
      <c r="B26" s="41" t="s">
        <v>54</v>
      </c>
      <c r="C26" s="40"/>
      <c r="E26" s="1" t="s">
        <v>53</v>
      </c>
      <c r="G26" s="65"/>
      <c r="H26" s="216"/>
      <c r="I26" s="216"/>
      <c r="J26" s="216"/>
      <c r="K26" s="216"/>
      <c r="L26" s="216"/>
      <c r="M26" s="216"/>
      <c r="N26" s="216"/>
      <c r="O26" s="216"/>
      <c r="P26" s="216"/>
      <c r="Q26" s="216"/>
      <c r="R26" s="216"/>
      <c r="T26" s="64" t="s">
        <v>84</v>
      </c>
      <c r="U26" s="78">
        <f>17.5*1000/3600</f>
        <v>4.8611111111111107</v>
      </c>
      <c r="V26" s="66" t="s">
        <v>90</v>
      </c>
      <c r="AC26" s="194">
        <v>1251</v>
      </c>
      <c r="AD26">
        <v>1750</v>
      </c>
      <c r="AE26" s="195">
        <v>1500</v>
      </c>
    </row>
    <row r="27" spans="2:31" ht="12.75" customHeight="1" x14ac:dyDescent="0.35">
      <c r="B27" s="1" t="s">
        <v>51</v>
      </c>
      <c r="C27" s="1" t="s">
        <v>43</v>
      </c>
      <c r="D27" s="1" t="s">
        <v>52</v>
      </c>
      <c r="E27" s="1" t="s">
        <v>60</v>
      </c>
      <c r="G27" s="217"/>
      <c r="H27" s="65"/>
      <c r="I27" s="65"/>
      <c r="J27" s="65"/>
      <c r="K27" s="65"/>
      <c r="L27" s="65"/>
      <c r="M27" s="65"/>
      <c r="N27" s="65"/>
      <c r="O27" s="65"/>
      <c r="P27" s="65"/>
      <c r="Q27" s="65"/>
      <c r="R27" s="65"/>
      <c r="T27" s="67" t="s">
        <v>85</v>
      </c>
      <c r="U27" s="79">
        <f>14.5*1000/3600</f>
        <v>4.0277777777777777</v>
      </c>
      <c r="V27" s="68" t="s">
        <v>90</v>
      </c>
      <c r="AC27" s="194">
        <v>1751</v>
      </c>
      <c r="AD27">
        <v>2250</v>
      </c>
      <c r="AE27" s="195">
        <v>2000</v>
      </c>
    </row>
    <row r="28" spans="2:31" ht="12.75" customHeight="1" x14ac:dyDescent="0.35">
      <c r="C28" s="40" t="s">
        <v>59</v>
      </c>
      <c r="D28" s="50"/>
      <c r="E28" s="1" t="s">
        <v>62</v>
      </c>
      <c r="G28" s="217"/>
      <c r="H28" s="218"/>
      <c r="I28" s="218"/>
      <c r="J28" s="219"/>
      <c r="K28" s="219"/>
      <c r="L28" s="219"/>
      <c r="M28" s="219"/>
      <c r="N28" s="219"/>
      <c r="O28" s="219"/>
      <c r="P28" s="219"/>
      <c r="Q28" s="219"/>
      <c r="R28" s="220"/>
      <c r="T28" s="189" t="s">
        <v>207</v>
      </c>
      <c r="U28" s="190">
        <v>7.75</v>
      </c>
      <c r="V28" s="191" t="s">
        <v>90</v>
      </c>
      <c r="AC28" s="194">
        <v>2251</v>
      </c>
      <c r="AD28">
        <v>2750</v>
      </c>
      <c r="AE28" s="195">
        <v>2500</v>
      </c>
    </row>
    <row r="29" spans="2:31" ht="12.75" customHeight="1" x14ac:dyDescent="0.35">
      <c r="C29" s="40"/>
      <c r="D29" s="50"/>
      <c r="E29" s="1" t="s">
        <v>60</v>
      </c>
      <c r="G29" s="65"/>
      <c r="H29" s="80"/>
      <c r="I29" s="80"/>
      <c r="J29" s="80"/>
      <c r="K29" s="80"/>
      <c r="L29" s="80"/>
      <c r="M29" s="80"/>
      <c r="N29" s="80"/>
      <c r="O29" s="80"/>
      <c r="P29" s="80"/>
      <c r="Q29" s="80"/>
      <c r="R29" s="80"/>
      <c r="AC29" s="194">
        <v>2751</v>
      </c>
      <c r="AD29">
        <v>3500</v>
      </c>
      <c r="AE29" s="195">
        <f>(2750+3500)/2</f>
        <v>3125</v>
      </c>
    </row>
    <row r="30" spans="2:31" ht="12.75" customHeight="1" x14ac:dyDescent="0.35">
      <c r="B30" s="1" t="s">
        <v>63</v>
      </c>
      <c r="C30" s="40" t="s">
        <v>59</v>
      </c>
      <c r="D30" s="50">
        <v>0.35</v>
      </c>
      <c r="G30" s="65"/>
      <c r="H30" s="65"/>
      <c r="I30" s="65"/>
      <c r="J30" s="65"/>
      <c r="K30" s="65"/>
      <c r="L30" s="65"/>
      <c r="M30" s="65"/>
      <c r="N30" s="65"/>
      <c r="O30" s="65"/>
      <c r="P30" s="65"/>
      <c r="Q30" s="65"/>
      <c r="R30" s="65"/>
      <c r="AC30" s="194">
        <v>3501</v>
      </c>
      <c r="AD30">
        <v>10000</v>
      </c>
      <c r="AE30" s="195">
        <f>(3100+10000)/2</f>
        <v>6550</v>
      </c>
    </row>
    <row r="31" spans="2:31" ht="12.75" customHeight="1" x14ac:dyDescent="0.35">
      <c r="C31" s="40"/>
      <c r="D31" s="50"/>
      <c r="G31" s="41" t="s">
        <v>50</v>
      </c>
      <c r="S31" s="73"/>
      <c r="T31" s="226" t="s">
        <v>226</v>
      </c>
      <c r="U31" s="226" t="s">
        <v>225</v>
      </c>
      <c r="V31" s="226" t="s">
        <v>227</v>
      </c>
      <c r="AC31" s="194">
        <v>10001</v>
      </c>
      <c r="AD31">
        <v>25000</v>
      </c>
      <c r="AE31" s="195">
        <f>(10000+25000)/2</f>
        <v>17500</v>
      </c>
    </row>
    <row r="32" spans="2:31" ht="12.75" customHeight="1" x14ac:dyDescent="0.35">
      <c r="G32" s="1" t="s">
        <v>51</v>
      </c>
      <c r="H32" s="1" t="s">
        <v>43</v>
      </c>
      <c r="I32" s="1" t="s">
        <v>52</v>
      </c>
      <c r="T32" s="221" t="s">
        <v>181</v>
      </c>
      <c r="U32" s="222"/>
      <c r="V32" s="223">
        <v>1</v>
      </c>
      <c r="AC32" s="194">
        <v>25001</v>
      </c>
      <c r="AD32">
        <v>50000</v>
      </c>
      <c r="AE32" s="195">
        <f>(50000+25000)/2</f>
        <v>37500</v>
      </c>
    </row>
    <row r="33" spans="2:39" ht="12.75" customHeight="1" x14ac:dyDescent="0.35">
      <c r="G33" s="55"/>
      <c r="T33" s="221" t="s">
        <v>217</v>
      </c>
      <c r="U33" s="222" t="s">
        <v>76</v>
      </c>
      <c r="V33" s="223">
        <v>0.84</v>
      </c>
      <c r="AC33" s="194">
        <v>50001</v>
      </c>
      <c r="AD33">
        <v>100000</v>
      </c>
      <c r="AE33" s="195">
        <f>(50000+100000)/2</f>
        <v>75000</v>
      </c>
    </row>
    <row r="34" spans="2:39" ht="12.75" customHeight="1" x14ac:dyDescent="0.35">
      <c r="C34" s="40"/>
      <c r="D34" s="200"/>
      <c r="G34" s="1" t="s">
        <v>55</v>
      </c>
      <c r="H34" s="1" t="s">
        <v>65</v>
      </c>
      <c r="I34" s="201" t="e">
        <f>8760/D20</f>
        <v>#DIV/0!</v>
      </c>
      <c r="T34" s="221" t="s">
        <v>218</v>
      </c>
      <c r="U34" s="222" t="s">
        <v>76</v>
      </c>
      <c r="V34" s="223">
        <v>0.92500000000000004</v>
      </c>
      <c r="AC34" s="194">
        <v>100001</v>
      </c>
      <c r="AD34">
        <v>125000</v>
      </c>
      <c r="AE34" s="195">
        <f>(100000+125000)/2</f>
        <v>112500</v>
      </c>
    </row>
    <row r="35" spans="2:39" ht="12.75" customHeight="1" x14ac:dyDescent="0.35">
      <c r="C35" s="40"/>
      <c r="D35" s="200"/>
      <c r="I35" s="53"/>
      <c r="T35" s="221" t="s">
        <v>219</v>
      </c>
      <c r="U35" s="222" t="s">
        <v>82</v>
      </c>
      <c r="V35" s="223">
        <v>0.83</v>
      </c>
      <c r="AC35" s="196">
        <v>125001</v>
      </c>
      <c r="AD35" s="197">
        <v>1000000</v>
      </c>
      <c r="AE35" s="198">
        <f>(125000+150000)/2</f>
        <v>137500</v>
      </c>
    </row>
    <row r="36" spans="2:39" ht="12.75" customHeight="1" x14ac:dyDescent="0.25">
      <c r="C36" s="40"/>
      <c r="D36" s="200"/>
      <c r="E36" s="2"/>
      <c r="G36" s="41"/>
      <c r="T36" s="221" t="s">
        <v>220</v>
      </c>
      <c r="U36" s="222" t="s">
        <v>82</v>
      </c>
      <c r="V36" s="223">
        <v>0.9</v>
      </c>
    </row>
    <row r="37" spans="2:39" ht="12.75" customHeight="1" x14ac:dyDescent="0.25">
      <c r="C37" s="40"/>
      <c r="D37" s="200"/>
      <c r="E37" s="2"/>
      <c r="G37" s="41" t="s">
        <v>23</v>
      </c>
      <c r="T37" s="221" t="s">
        <v>221</v>
      </c>
      <c r="U37" s="222" t="s">
        <v>83</v>
      </c>
      <c r="V37" s="223">
        <v>0.97</v>
      </c>
    </row>
    <row r="38" spans="2:39" ht="12.75" customHeight="1" x14ac:dyDescent="0.25">
      <c r="C38" s="40"/>
      <c r="D38" s="200"/>
      <c r="E38" s="2"/>
      <c r="G38" s="1" t="s">
        <v>93</v>
      </c>
      <c r="H38" s="1" t="s">
        <v>65</v>
      </c>
      <c r="I38" s="48" t="e">
        <f>+I34*D21</f>
        <v>#DIV/0!</v>
      </c>
      <c r="J38" s="48"/>
      <c r="T38" s="221" t="s">
        <v>222</v>
      </c>
      <c r="U38" s="222" t="s">
        <v>83</v>
      </c>
      <c r="V38" s="223">
        <v>1</v>
      </c>
    </row>
    <row r="39" spans="2:39" ht="12.75" customHeight="1" x14ac:dyDescent="0.25">
      <c r="C39" s="40"/>
      <c r="D39" s="200"/>
      <c r="E39" s="2"/>
      <c r="G39" s="1" t="s">
        <v>94</v>
      </c>
      <c r="H39" s="1" t="s">
        <v>31</v>
      </c>
      <c r="I39" s="48" t="e">
        <f>IF(D23&gt;0,D23*I34,I38*D13)</f>
        <v>#DIV/0!</v>
      </c>
      <c r="J39" s="48"/>
      <c r="T39" s="221" t="s">
        <v>223</v>
      </c>
      <c r="U39" s="222" t="s">
        <v>84</v>
      </c>
      <c r="V39" s="223">
        <v>0.96</v>
      </c>
    </row>
    <row r="40" spans="2:39" ht="12.75" customHeight="1" x14ac:dyDescent="0.25">
      <c r="C40" s="40"/>
      <c r="E40" s="2"/>
      <c r="G40" s="1" t="s">
        <v>95</v>
      </c>
      <c r="H40" s="1" t="s">
        <v>31</v>
      </c>
      <c r="I40" s="48" t="e">
        <f>+I39*IF($D$18=$G$22,$H$22,$H$23)</f>
        <v>#DIV/0!</v>
      </c>
      <c r="T40" s="221" t="s">
        <v>224</v>
      </c>
      <c r="U40" s="222" t="s">
        <v>85</v>
      </c>
      <c r="V40" s="223">
        <v>0.78</v>
      </c>
      <c r="AC40" s="373" t="s">
        <v>209</v>
      </c>
      <c r="AD40" s="374"/>
      <c r="AE40" s="207" t="s">
        <v>210</v>
      </c>
    </row>
    <row r="41" spans="2:39" ht="12.75" customHeight="1" x14ac:dyDescent="0.35">
      <c r="C41" s="40"/>
      <c r="E41" s="2"/>
      <c r="T41" s="222" t="s">
        <v>207</v>
      </c>
      <c r="U41" s="224" t="s">
        <v>207</v>
      </c>
      <c r="V41" s="225">
        <v>0.75</v>
      </c>
      <c r="AC41" s="194">
        <v>1000</v>
      </c>
      <c r="AD41">
        <v>1250</v>
      </c>
      <c r="AE41" s="208">
        <f>(1000+1250)/2</f>
        <v>1125</v>
      </c>
      <c r="AF41" s="115"/>
      <c r="AG41" s="115"/>
      <c r="AH41" s="115"/>
      <c r="AI41" s="115"/>
      <c r="AJ41" s="115"/>
      <c r="AK41" s="115"/>
      <c r="AL41" s="115"/>
      <c r="AM41" s="115"/>
    </row>
    <row r="42" spans="2:39" ht="12.75" customHeight="1" x14ac:dyDescent="0.35">
      <c r="B42" s="1">
        <f>3*8760</f>
        <v>26280</v>
      </c>
      <c r="E42" s="2"/>
      <c r="G42" s="41" t="s">
        <v>48</v>
      </c>
      <c r="AC42" s="194">
        <v>1251</v>
      </c>
      <c r="AD42">
        <v>1750</v>
      </c>
      <c r="AE42" s="208">
        <v>1500</v>
      </c>
      <c r="AF42" s="115"/>
      <c r="AG42" s="115"/>
      <c r="AH42" s="115"/>
      <c r="AI42" s="115"/>
      <c r="AJ42" s="115"/>
      <c r="AK42" s="115"/>
      <c r="AL42" s="115"/>
      <c r="AM42" s="115"/>
    </row>
    <row r="43" spans="2:39" ht="12.75" customHeight="1" x14ac:dyDescent="0.35">
      <c r="G43" s="1" t="s">
        <v>165</v>
      </c>
      <c r="H43" s="1" t="s">
        <v>65</v>
      </c>
      <c r="I43" s="48" t="e">
        <f>+I34*D21</f>
        <v>#DIV/0!</v>
      </c>
      <c r="T43" s="65"/>
      <c r="U43" s="65"/>
      <c r="V43" s="65"/>
      <c r="W43" s="65"/>
      <c r="X43" s="65"/>
      <c r="AC43" s="194">
        <v>1751</v>
      </c>
      <c r="AD43">
        <v>2250</v>
      </c>
      <c r="AE43" s="208">
        <v>2000</v>
      </c>
      <c r="AF43" s="115"/>
      <c r="AG43" s="115"/>
      <c r="AH43" s="115"/>
      <c r="AI43" s="115"/>
      <c r="AJ43" s="115"/>
      <c r="AK43" s="115"/>
      <c r="AL43" s="115"/>
      <c r="AM43" s="115"/>
    </row>
    <row r="44" spans="2:39" ht="12.75" customHeight="1" x14ac:dyDescent="0.35">
      <c r="C44" s="40"/>
      <c r="G44" s="1" t="s">
        <v>96</v>
      </c>
      <c r="H44" s="1" t="s">
        <v>65</v>
      </c>
      <c r="I44" s="48" t="e">
        <f>+I34*D22</f>
        <v>#DIV/0!</v>
      </c>
      <c r="T44" s="65"/>
      <c r="U44" s="65"/>
      <c r="V44" s="65"/>
      <c r="W44" s="65"/>
      <c r="X44" s="65"/>
      <c r="AC44" s="194">
        <v>2251</v>
      </c>
      <c r="AD44">
        <v>2750</v>
      </c>
      <c r="AE44" s="208">
        <v>2500</v>
      </c>
      <c r="AF44" s="115"/>
      <c r="AG44" s="115"/>
      <c r="AH44" s="115"/>
      <c r="AI44" s="115"/>
      <c r="AJ44" s="115"/>
      <c r="AK44" s="115"/>
      <c r="AL44" s="115"/>
      <c r="AM44" s="115"/>
    </row>
    <row r="45" spans="2:39" ht="12.75" customHeight="1" x14ac:dyDescent="0.35">
      <c r="G45" s="1" t="s">
        <v>97</v>
      </c>
      <c r="H45" s="1" t="s">
        <v>31</v>
      </c>
      <c r="I45" s="48" t="e">
        <f>IF(D23&gt;0,D23*I34,D13*I43+I44*D30*D13)</f>
        <v>#DIV/0!</v>
      </c>
      <c r="T45" s="65"/>
      <c r="U45" s="65"/>
      <c r="V45" s="65"/>
      <c r="W45" s="65"/>
      <c r="X45" s="65"/>
      <c r="AC45" s="194">
        <v>2751</v>
      </c>
      <c r="AD45">
        <v>3500</v>
      </c>
      <c r="AE45" s="208">
        <f>(2750+3500)/2</f>
        <v>3125</v>
      </c>
      <c r="AF45" s="115"/>
      <c r="AG45" s="115"/>
      <c r="AH45" s="115"/>
      <c r="AI45" s="115"/>
      <c r="AJ45" s="115"/>
      <c r="AK45" s="115"/>
      <c r="AL45" s="115"/>
      <c r="AM45" s="115"/>
    </row>
    <row r="46" spans="2:39" ht="12.75" customHeight="1" x14ac:dyDescent="0.35">
      <c r="G46" s="1" t="s">
        <v>95</v>
      </c>
      <c r="H46" s="1" t="s">
        <v>31</v>
      </c>
      <c r="I46" s="48" t="e">
        <f>+I45*IF($D$18=$G$22,$H$22,$H$23)</f>
        <v>#DIV/0!</v>
      </c>
      <c r="T46" s="65"/>
      <c r="U46" s="65"/>
      <c r="V46" s="65"/>
      <c r="W46" s="65"/>
      <c r="X46" s="65"/>
      <c r="AC46" s="194">
        <v>3501</v>
      </c>
      <c r="AD46">
        <v>10000</v>
      </c>
      <c r="AE46" s="208">
        <f>(3100+10000)/2</f>
        <v>6550</v>
      </c>
      <c r="AF46" s="115"/>
      <c r="AG46" s="115"/>
      <c r="AH46" s="115"/>
      <c r="AI46" s="115"/>
      <c r="AJ46" s="115"/>
      <c r="AK46" s="115"/>
      <c r="AL46" s="115"/>
      <c r="AM46" s="115"/>
    </row>
    <row r="47" spans="2:39" ht="12.75" customHeight="1" x14ac:dyDescent="0.35">
      <c r="T47" s="65"/>
      <c r="U47" s="65"/>
      <c r="V47" s="65"/>
      <c r="W47" s="65"/>
      <c r="X47" s="65"/>
      <c r="AC47" s="194">
        <v>10001</v>
      </c>
      <c r="AD47">
        <v>25000</v>
      </c>
      <c r="AE47" s="208">
        <f>(10000+25000)/2</f>
        <v>17500</v>
      </c>
      <c r="AF47" s="115"/>
      <c r="AG47" s="115"/>
      <c r="AH47" s="115"/>
      <c r="AI47" s="115"/>
      <c r="AJ47" s="115"/>
      <c r="AK47" s="115"/>
      <c r="AL47" s="115"/>
      <c r="AM47" s="115"/>
    </row>
    <row r="48" spans="2:39" ht="12.75" customHeight="1" x14ac:dyDescent="0.35">
      <c r="G48" s="41" t="s">
        <v>49</v>
      </c>
      <c r="T48" s="65"/>
      <c r="U48" s="65"/>
      <c r="V48" s="65"/>
      <c r="W48" s="65"/>
      <c r="X48" s="65"/>
      <c r="AC48" s="194">
        <v>25001</v>
      </c>
      <c r="AD48">
        <v>50000</v>
      </c>
      <c r="AE48" s="208">
        <f>(50000+25000)/2</f>
        <v>37500</v>
      </c>
      <c r="AF48" s="115"/>
      <c r="AG48" s="115"/>
      <c r="AH48" s="115"/>
      <c r="AI48" s="115"/>
      <c r="AJ48" s="115"/>
      <c r="AK48" s="115"/>
      <c r="AL48" s="115"/>
      <c r="AM48" s="115"/>
    </row>
    <row r="49" spans="7:39" ht="12.75" customHeight="1" x14ac:dyDescent="0.35">
      <c r="G49" s="1" t="s">
        <v>66</v>
      </c>
      <c r="H49" s="1" t="s">
        <v>31</v>
      </c>
      <c r="I49" s="48" t="e">
        <f>+I34*D23</f>
        <v>#DIV/0!</v>
      </c>
      <c r="T49" s="65"/>
      <c r="U49" s="65"/>
      <c r="V49" s="65"/>
      <c r="W49" s="65"/>
      <c r="X49" s="65"/>
      <c r="AC49" s="194">
        <v>50001</v>
      </c>
      <c r="AD49">
        <v>100000</v>
      </c>
      <c r="AE49" s="208">
        <f>(50000+100000)/2</f>
        <v>75000</v>
      </c>
      <c r="AF49" s="115"/>
      <c r="AG49" s="115"/>
      <c r="AH49" s="115"/>
      <c r="AI49" s="115"/>
      <c r="AJ49" s="115"/>
      <c r="AK49" s="115"/>
      <c r="AL49" s="115"/>
      <c r="AM49" s="115"/>
    </row>
    <row r="50" spans="7:39" ht="12.75" customHeight="1" x14ac:dyDescent="0.35">
      <c r="G50" s="1" t="s">
        <v>95</v>
      </c>
      <c r="H50" s="1" t="s">
        <v>31</v>
      </c>
      <c r="I50" s="48" t="e">
        <f>+I49*IF($D$18=$G$22,$H$22,$H$23)</f>
        <v>#DIV/0!</v>
      </c>
      <c r="AC50" s="194">
        <v>100001</v>
      </c>
      <c r="AD50">
        <v>125000</v>
      </c>
      <c r="AE50" s="208">
        <f>(100000+125000)/2</f>
        <v>112500</v>
      </c>
      <c r="AF50" s="115"/>
      <c r="AG50" s="115"/>
      <c r="AH50" s="115"/>
      <c r="AI50" s="115"/>
      <c r="AJ50" s="115"/>
      <c r="AK50" s="115"/>
      <c r="AL50" s="115"/>
      <c r="AM50" s="115"/>
    </row>
    <row r="51" spans="7:39" ht="12.75" customHeight="1" x14ac:dyDescent="0.35">
      <c r="M51" s="1" t="s">
        <v>197</v>
      </c>
      <c r="AC51" s="196">
        <v>125001</v>
      </c>
      <c r="AD51" s="197">
        <v>1000000</v>
      </c>
      <c r="AE51" s="209">
        <f>(125000+150000)/2</f>
        <v>137500</v>
      </c>
      <c r="AF51" s="115"/>
      <c r="AG51" s="115"/>
      <c r="AH51" s="115"/>
      <c r="AI51" s="115"/>
      <c r="AJ51" s="115"/>
      <c r="AK51" s="115"/>
      <c r="AL51" s="115"/>
      <c r="AM51" s="115"/>
    </row>
    <row r="52" spans="7:39" ht="12.75" customHeight="1" x14ac:dyDescent="0.25">
      <c r="G52" s="1" t="s">
        <v>98</v>
      </c>
      <c r="H52" s="1" t="str">
        <f>+C16</f>
        <v/>
      </c>
      <c r="I52" s="48">
        <f>+D16</f>
        <v>0</v>
      </c>
      <c r="N52" s="1" t="s">
        <v>196</v>
      </c>
      <c r="O52" s="1" t="s">
        <v>198</v>
      </c>
      <c r="P52" s="1" t="s">
        <v>199</v>
      </c>
      <c r="Q52" s="1" t="s">
        <v>200</v>
      </c>
    </row>
    <row r="53" spans="7:39" ht="12.75" customHeight="1" x14ac:dyDescent="0.25">
      <c r="G53" s="1" t="s">
        <v>91</v>
      </c>
      <c r="H53" s="1" t="s">
        <v>92</v>
      </c>
      <c r="I53" s="81" t="e">
        <f>+INDEX(V32:V41,MATCH(D14,T32:T41,0))</f>
        <v>#N/A</v>
      </c>
      <c r="M53" s="141" t="s">
        <v>184</v>
      </c>
      <c r="N53" s="3">
        <v>0.13744808851262</v>
      </c>
      <c r="O53" s="48" t="e">
        <f t="shared" ref="O53:O64" si="0">+N53*$I$56</f>
        <v>#N/A</v>
      </c>
      <c r="P53" s="141" t="e">
        <f t="shared" ref="P53:P64" si="1">+$I$58/12</f>
        <v>#DIV/0!</v>
      </c>
      <c r="Q53" s="142" t="e">
        <f>+MIN(O53,P53)</f>
        <v>#N/A</v>
      </c>
      <c r="R53" s="143"/>
    </row>
    <row r="54" spans="7:39" ht="12.75" customHeight="1" x14ac:dyDescent="0.25">
      <c r="G54" s="1" t="s">
        <v>225</v>
      </c>
      <c r="I54" s="1" t="e">
        <f>VLOOKUP(D14,T32:U41,2,FALSE)</f>
        <v>#N/A</v>
      </c>
      <c r="M54" s="141" t="s">
        <v>185</v>
      </c>
      <c r="N54" s="3">
        <v>0.13558991450570207</v>
      </c>
      <c r="O54" s="48" t="e">
        <f t="shared" si="0"/>
        <v>#N/A</v>
      </c>
      <c r="P54" s="141" t="e">
        <f t="shared" si="1"/>
        <v>#DIV/0!</v>
      </c>
      <c r="Q54" s="142" t="e">
        <f t="shared" ref="Q54:Q64" si="2">+MIN(O54,P54)</f>
        <v>#N/A</v>
      </c>
      <c r="R54" s="141"/>
      <c r="T54" s="227"/>
    </row>
    <row r="55" spans="7:39" ht="12.75" customHeight="1" x14ac:dyDescent="0.25">
      <c r="G55" s="1" t="s">
        <v>98</v>
      </c>
      <c r="H55" s="1" t="s">
        <v>31</v>
      </c>
      <c r="I55" s="201" t="e">
        <f>IF(D14=I16,D16,VLOOKUP(I54,T23:U28,2,FALSE)*I52)</f>
        <v>#N/A</v>
      </c>
      <c r="J55" s="3"/>
      <c r="M55" s="141" t="s">
        <v>186</v>
      </c>
      <c r="N55" s="3">
        <v>0.13756332948888594</v>
      </c>
      <c r="O55" s="48" t="e">
        <f t="shared" si="0"/>
        <v>#N/A</v>
      </c>
      <c r="P55" s="141" t="e">
        <f t="shared" si="1"/>
        <v>#DIV/0!</v>
      </c>
      <c r="Q55" s="142" t="e">
        <f t="shared" si="2"/>
        <v>#N/A</v>
      </c>
      <c r="R55" s="141"/>
      <c r="T55" s="227"/>
    </row>
    <row r="56" spans="7:39" ht="12.75" customHeight="1" x14ac:dyDescent="0.25">
      <c r="G56" s="1" t="s">
        <v>99</v>
      </c>
      <c r="H56" s="1" t="s">
        <v>31</v>
      </c>
      <c r="I56" s="48" t="e">
        <f>IF(D14=I16,D16,I55*I53)</f>
        <v>#N/A</v>
      </c>
      <c r="M56" s="141" t="s">
        <v>187</v>
      </c>
      <c r="N56" s="3">
        <v>8.0335061809394814E-2</v>
      </c>
      <c r="O56" s="48" t="e">
        <f t="shared" si="0"/>
        <v>#N/A</v>
      </c>
      <c r="P56" s="141" t="e">
        <f t="shared" si="1"/>
        <v>#DIV/0!</v>
      </c>
      <c r="Q56" s="142" t="e">
        <f t="shared" si="2"/>
        <v>#N/A</v>
      </c>
      <c r="R56" s="141"/>
      <c r="T56" s="227"/>
    </row>
    <row r="57" spans="7:39" ht="12.75" customHeight="1" x14ac:dyDescent="0.25">
      <c r="M57" s="141" t="s">
        <v>188</v>
      </c>
      <c r="N57" s="3">
        <v>6.2108320243236322E-2</v>
      </c>
      <c r="O57" s="48" t="e">
        <f t="shared" si="0"/>
        <v>#N/A</v>
      </c>
      <c r="P57" s="141" t="e">
        <f t="shared" si="1"/>
        <v>#DIV/0!</v>
      </c>
      <c r="Q57" s="142" t="e">
        <f t="shared" si="2"/>
        <v>#N/A</v>
      </c>
      <c r="R57" s="141"/>
      <c r="T57" s="227"/>
    </row>
    <row r="58" spans="7:39" ht="12.75" customHeight="1" x14ac:dyDescent="0.25">
      <c r="G58" s="1" t="s">
        <v>100</v>
      </c>
      <c r="H58" s="1" t="s">
        <v>31</v>
      </c>
      <c r="I58" s="48" t="e">
        <f>IF(D19=G10,I40,IF(D19=G11,I46,I50))</f>
        <v>#DIV/0!</v>
      </c>
      <c r="M58" s="141" t="s">
        <v>189</v>
      </c>
      <c r="N58" s="3">
        <v>2.1196582366808561E-2</v>
      </c>
      <c r="O58" s="48" t="e">
        <f t="shared" si="0"/>
        <v>#N/A</v>
      </c>
      <c r="P58" s="141" t="e">
        <f t="shared" si="1"/>
        <v>#DIV/0!</v>
      </c>
      <c r="Q58" s="142" t="e">
        <f t="shared" si="2"/>
        <v>#N/A</v>
      </c>
      <c r="R58" s="141"/>
      <c r="T58" s="227"/>
    </row>
    <row r="59" spans="7:39" ht="12.75" customHeight="1" x14ac:dyDescent="0.25">
      <c r="G59" s="1" t="s">
        <v>201</v>
      </c>
      <c r="H59" s="1" t="s">
        <v>31</v>
      </c>
      <c r="I59" s="99" t="e">
        <f>+SUM(Q53:Q64)</f>
        <v>#N/A</v>
      </c>
      <c r="M59" s="141" t="s">
        <v>190</v>
      </c>
      <c r="N59" s="3">
        <v>2.190313511236883E-2</v>
      </c>
      <c r="O59" s="48" t="e">
        <f t="shared" si="0"/>
        <v>#N/A</v>
      </c>
      <c r="P59" s="141" t="e">
        <f t="shared" si="1"/>
        <v>#DIV/0!</v>
      </c>
      <c r="Q59" s="142" t="e">
        <f t="shared" si="2"/>
        <v>#N/A</v>
      </c>
      <c r="R59" s="141"/>
      <c r="T59" s="227"/>
    </row>
    <row r="60" spans="7:39" ht="12.75" customHeight="1" x14ac:dyDescent="0.25">
      <c r="G60" s="1" t="s">
        <v>202</v>
      </c>
      <c r="H60" s="1" t="s">
        <v>101</v>
      </c>
      <c r="I60" s="3" t="e">
        <f>+SUM(Q53:Q64)/SUM(O53:O64)</f>
        <v>#N/A</v>
      </c>
      <c r="M60" s="141" t="s">
        <v>191</v>
      </c>
      <c r="N60" s="3">
        <v>2.190313511236883E-2</v>
      </c>
      <c r="O60" s="48" t="e">
        <f t="shared" si="0"/>
        <v>#N/A</v>
      </c>
      <c r="P60" s="141" t="e">
        <f t="shared" si="1"/>
        <v>#DIV/0!</v>
      </c>
      <c r="Q60" s="142" t="e">
        <f t="shared" si="2"/>
        <v>#N/A</v>
      </c>
      <c r="R60" s="141"/>
      <c r="T60" s="227"/>
    </row>
    <row r="61" spans="7:39" ht="12.75" customHeight="1" x14ac:dyDescent="0.25">
      <c r="M61" s="141" t="s">
        <v>192</v>
      </c>
      <c r="N61" s="3">
        <v>4.4778259646867456E-2</v>
      </c>
      <c r="O61" s="48" t="e">
        <f t="shared" si="0"/>
        <v>#N/A</v>
      </c>
      <c r="P61" s="141" t="e">
        <f t="shared" si="1"/>
        <v>#DIV/0!</v>
      </c>
      <c r="Q61" s="142" t="e">
        <f t="shared" si="2"/>
        <v>#N/A</v>
      </c>
      <c r="R61" s="141"/>
      <c r="T61" s="227"/>
    </row>
    <row r="62" spans="7:39" ht="12.75" customHeight="1" x14ac:dyDescent="0.25">
      <c r="I62" s="210"/>
      <c r="M62" s="141" t="s">
        <v>193</v>
      </c>
      <c r="N62" s="3">
        <v>7.2578358510103941E-2</v>
      </c>
      <c r="O62" s="48" t="e">
        <f t="shared" si="0"/>
        <v>#N/A</v>
      </c>
      <c r="P62" s="141" t="e">
        <f t="shared" si="1"/>
        <v>#DIV/0!</v>
      </c>
      <c r="Q62" s="142" t="e">
        <f t="shared" si="2"/>
        <v>#N/A</v>
      </c>
      <c r="R62" s="141"/>
      <c r="T62" s="227"/>
    </row>
    <row r="63" spans="7:39" ht="12.75" customHeight="1" x14ac:dyDescent="0.25">
      <c r="M63" s="141" t="s">
        <v>194</v>
      </c>
      <c r="N63" s="3">
        <v>0.12394680932647248</v>
      </c>
      <c r="O63" s="48" t="e">
        <f t="shared" si="0"/>
        <v>#N/A</v>
      </c>
      <c r="P63" s="141" t="e">
        <f t="shared" si="1"/>
        <v>#DIV/0!</v>
      </c>
      <c r="Q63" s="142" t="e">
        <f t="shared" si="2"/>
        <v>#N/A</v>
      </c>
      <c r="R63" s="141"/>
      <c r="T63" s="227"/>
    </row>
    <row r="64" spans="7:39" ht="12.75" customHeight="1" x14ac:dyDescent="0.25">
      <c r="M64" s="141" t="s">
        <v>195</v>
      </c>
      <c r="N64" s="3">
        <v>0.14064900536517091</v>
      </c>
      <c r="O64" s="48" t="e">
        <f t="shared" si="0"/>
        <v>#N/A</v>
      </c>
      <c r="P64" s="141" t="e">
        <f t="shared" si="1"/>
        <v>#DIV/0!</v>
      </c>
      <c r="Q64" s="142" t="e">
        <f t="shared" si="2"/>
        <v>#N/A</v>
      </c>
      <c r="R64" s="141"/>
      <c r="T64" s="227"/>
    </row>
    <row r="65" spans="7:20" ht="12.75" customHeight="1" x14ac:dyDescent="0.25">
      <c r="T65" s="228"/>
    </row>
    <row r="66" spans="7:20" ht="12.75" customHeight="1" x14ac:dyDescent="0.25">
      <c r="G66" s="41" t="s">
        <v>211</v>
      </c>
      <c r="H66" s="41" t="s">
        <v>31</v>
      </c>
      <c r="I66" s="44" t="e">
        <f>I55</f>
        <v>#N/A</v>
      </c>
      <c r="T66" s="65"/>
    </row>
    <row r="67" spans="7:20" ht="12.75" customHeight="1" x14ac:dyDescent="0.25">
      <c r="G67" s="41" t="s">
        <v>212</v>
      </c>
      <c r="H67" s="41" t="s">
        <v>31</v>
      </c>
      <c r="I67" s="44" t="e">
        <f>+I66-(I59/I53)</f>
        <v>#N/A</v>
      </c>
    </row>
    <row r="68" spans="7:20" ht="12.75" customHeight="1" x14ac:dyDescent="0.25">
      <c r="G68" s="41" t="s">
        <v>35</v>
      </c>
      <c r="H68" s="41" t="s">
        <v>31</v>
      </c>
      <c r="I68" s="52" t="e">
        <f>+(I66-I67)</f>
        <v>#N/A</v>
      </c>
    </row>
    <row r="69" spans="7:20" ht="12.75" customHeight="1" x14ac:dyDescent="0.25">
      <c r="G69" s="41" t="s">
        <v>102</v>
      </c>
      <c r="H69" s="41" t="s">
        <v>27</v>
      </c>
      <c r="I69" s="52" t="e">
        <f>I68*J3</f>
        <v>#N/A</v>
      </c>
    </row>
    <row r="70" spans="7:20" ht="12.75" customHeight="1" x14ac:dyDescent="0.25">
      <c r="G70" s="41" t="s">
        <v>103</v>
      </c>
      <c r="H70" s="41" t="s">
        <v>104</v>
      </c>
      <c r="I70" s="52" t="e">
        <f>0.07*I69</f>
        <v>#N/A</v>
      </c>
    </row>
    <row r="90" spans="19:24" ht="12.75" customHeight="1" x14ac:dyDescent="0.25">
      <c r="S90" s="141"/>
      <c r="T90" s="141"/>
      <c r="U90" s="141"/>
      <c r="V90" s="141"/>
      <c r="W90" s="141"/>
      <c r="X90" s="141"/>
    </row>
    <row r="91" spans="19:24" ht="12.75" customHeight="1" x14ac:dyDescent="0.25">
      <c r="S91" s="141"/>
      <c r="T91" s="141"/>
      <c r="U91" s="141"/>
      <c r="V91" s="141"/>
      <c r="W91" s="141"/>
      <c r="X91" s="141"/>
    </row>
    <row r="92" spans="19:24" ht="12.75" customHeight="1" x14ac:dyDescent="0.25">
      <c r="S92" s="141"/>
      <c r="T92" s="141"/>
      <c r="U92" s="141"/>
      <c r="V92" s="141"/>
      <c r="W92" s="141"/>
      <c r="X92" s="141"/>
    </row>
    <row r="93" spans="19:24" ht="12.75" customHeight="1" x14ac:dyDescent="0.25">
      <c r="S93" s="141"/>
      <c r="T93" s="141"/>
      <c r="U93" s="141"/>
      <c r="V93" s="141"/>
      <c r="W93" s="141"/>
      <c r="X93" s="141"/>
    </row>
    <row r="94" spans="19:24" ht="12.75" customHeight="1" x14ac:dyDescent="0.25">
      <c r="S94" s="141"/>
      <c r="T94" s="141"/>
      <c r="U94" s="141"/>
      <c r="V94" s="141"/>
      <c r="W94" s="141"/>
      <c r="X94" s="141"/>
    </row>
    <row r="95" spans="19:24" ht="12.75" customHeight="1" x14ac:dyDescent="0.25">
      <c r="S95" s="141"/>
      <c r="T95" s="141"/>
      <c r="U95" s="141"/>
      <c r="V95" s="141"/>
      <c r="W95" s="141"/>
      <c r="X95" s="141"/>
    </row>
    <row r="96" spans="19:24" ht="12.75" customHeight="1" x14ac:dyDescent="0.25">
      <c r="S96" s="141"/>
      <c r="T96" s="141"/>
      <c r="U96" s="141"/>
      <c r="V96" s="141"/>
      <c r="W96" s="141"/>
      <c r="X96" s="141"/>
    </row>
    <row r="97" spans="9:24" ht="12.75" customHeight="1" x14ac:dyDescent="0.25">
      <c r="S97" s="141"/>
      <c r="T97" s="141"/>
      <c r="U97" s="141"/>
      <c r="V97" s="141"/>
      <c r="W97" s="141"/>
      <c r="X97" s="141"/>
    </row>
    <row r="98" spans="9:24" ht="12.75" customHeight="1" x14ac:dyDescent="0.25">
      <c r="S98" s="141"/>
      <c r="T98" s="141"/>
      <c r="U98" s="141"/>
      <c r="V98" s="141"/>
      <c r="W98" s="141"/>
      <c r="X98" s="141"/>
    </row>
    <row r="99" spans="9:24" ht="12.75" customHeight="1" x14ac:dyDescent="0.25">
      <c r="S99" s="141"/>
      <c r="T99" s="141"/>
      <c r="U99" s="141"/>
      <c r="V99" s="141"/>
      <c r="W99" s="141"/>
      <c r="X99" s="141"/>
    </row>
    <row r="100" spans="9:24" ht="12.75" customHeight="1" x14ac:dyDescent="0.25">
      <c r="S100" s="141"/>
      <c r="T100" s="141"/>
      <c r="U100" s="141"/>
      <c r="V100" s="141"/>
      <c r="W100" s="141"/>
      <c r="X100" s="141"/>
    </row>
    <row r="101" spans="9:24" ht="12.75" customHeight="1" x14ac:dyDescent="0.25">
      <c r="S101" s="141"/>
      <c r="T101" s="141"/>
      <c r="U101" s="141"/>
      <c r="V101" s="141"/>
      <c r="W101" s="141"/>
      <c r="X101" s="141"/>
    </row>
    <row r="112" spans="9:24" ht="12.75" customHeight="1" x14ac:dyDescent="0.25">
      <c r="I112" s="48"/>
    </row>
  </sheetData>
  <mergeCells count="3">
    <mergeCell ref="T22:V22"/>
    <mergeCell ref="AC24:AD24"/>
    <mergeCell ref="AC40:AD40"/>
  </mergeCells>
  <hyperlinks>
    <hyperlink ref="B4" r:id="rId1"/>
  </hyperlinks>
  <pageMargins left="0.23622047244094491" right="0.23622047244094491" top="0.74803149606299213" bottom="0.74803149606299213" header="0.31496062992125984" footer="0.31496062992125984"/>
  <pageSetup paperSize="9" fitToWidth="0" fitToHeight="0" orientation="landscape" r:id="rId2"/>
  <headerFooter>
    <oddHeader xml:space="preserve">&amp;L&amp;G&amp;R&amp;18 </oddHeader>
    <oddFooter>&amp;C&amp;"Verdana,Regular"&amp;8&amp;P / &amp;K000000&amp;N</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drawing r:id="rId3"/>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41"/>
  <sheetViews>
    <sheetView showRuler="0" zoomScaleNormal="100" zoomScaleSheetLayoutView="400" workbookViewId="0">
      <selection activeCell="G22" sqref="G22:H22"/>
    </sheetView>
  </sheetViews>
  <sheetFormatPr defaultColWidth="10.453125" defaultRowHeight="12.75" customHeight="1" x14ac:dyDescent="0.25"/>
  <cols>
    <col min="1" max="1" width="7.453125" style="155" customWidth="1"/>
    <col min="2" max="2" width="4.26953125" style="155" customWidth="1"/>
    <col min="3" max="3" width="25.7265625" style="155" customWidth="1"/>
    <col min="4" max="4" width="4" style="155" customWidth="1"/>
    <col min="5" max="5" width="0.26953125" style="155" customWidth="1"/>
    <col min="6" max="6" width="2.26953125" style="155" customWidth="1"/>
    <col min="7" max="7" width="15.7265625" style="155" customWidth="1"/>
    <col min="8" max="8" width="9.7265625" style="155" customWidth="1"/>
    <col min="9" max="9" width="9.1796875" style="155" customWidth="1"/>
    <col min="10" max="10" width="4.54296875" style="155" customWidth="1"/>
    <col min="11" max="11" width="3.453125" style="155" customWidth="1"/>
    <col min="12" max="12" width="7.7265625" style="155" customWidth="1"/>
    <col min="13" max="13" width="14.453125" style="155" customWidth="1"/>
    <col min="14" max="14" width="10.453125" style="155"/>
    <col min="15" max="15" width="11.26953125" style="155" customWidth="1"/>
    <col min="16" max="16" width="7.453125" style="155" customWidth="1"/>
    <col min="17" max="16384" width="10.453125" style="155"/>
  </cols>
  <sheetData>
    <row r="1" spans="1:17" ht="12.75" customHeight="1" x14ac:dyDescent="0.3">
      <c r="A1" s="151"/>
      <c r="B1" s="380"/>
      <c r="C1" s="380"/>
      <c r="D1" s="381"/>
      <c r="E1" s="381"/>
      <c r="F1" s="381"/>
      <c r="G1" s="381"/>
      <c r="H1" s="382"/>
      <c r="I1" s="152"/>
      <c r="J1" s="152"/>
      <c r="K1" s="152"/>
      <c r="L1" s="153"/>
      <c r="M1" s="154"/>
      <c r="N1" s="153" t="s">
        <v>235</v>
      </c>
      <c r="O1" s="154"/>
      <c r="P1" s="153"/>
      <c r="Q1" s="152"/>
    </row>
    <row r="2" spans="1:17" ht="12.75" customHeight="1" x14ac:dyDescent="0.25">
      <c r="A2" s="152"/>
      <c r="B2" s="380"/>
      <c r="C2" s="380"/>
      <c r="D2" s="381"/>
      <c r="E2" s="381"/>
      <c r="F2" s="381"/>
      <c r="G2" s="381"/>
      <c r="H2" s="382"/>
      <c r="I2" s="152"/>
      <c r="J2" s="152"/>
      <c r="K2" s="152"/>
      <c r="L2" s="156"/>
      <c r="M2" s="156"/>
      <c r="N2" s="157" t="s">
        <v>5</v>
      </c>
      <c r="O2" s="156"/>
      <c r="P2" s="156"/>
      <c r="Q2" s="152"/>
    </row>
    <row r="3" spans="1:17" ht="24" customHeight="1" x14ac:dyDescent="0.35">
      <c r="A3" s="158"/>
      <c r="B3" s="159" t="s">
        <v>105</v>
      </c>
      <c r="C3" s="160"/>
      <c r="D3" s="152"/>
      <c r="E3" s="152"/>
      <c r="F3" s="152"/>
      <c r="G3" s="152"/>
      <c r="H3" s="152"/>
      <c r="I3" s="152"/>
      <c r="J3" s="152"/>
      <c r="K3" s="152"/>
      <c r="L3" s="152"/>
      <c r="M3" s="156"/>
      <c r="N3" s="157" t="s">
        <v>7</v>
      </c>
      <c r="O3" s="156"/>
      <c r="P3" s="161" t="str">
        <f>Forside!R3</f>
        <v>Version 2.1, 13-12-2021</v>
      </c>
      <c r="Q3" s="152"/>
    </row>
    <row r="4" spans="1:17" ht="12.75" customHeight="1" x14ac:dyDescent="0.25">
      <c r="A4" s="162"/>
      <c r="B4" s="162"/>
      <c r="C4" s="162"/>
      <c r="D4" s="162"/>
      <c r="E4" s="162"/>
      <c r="F4" s="162"/>
      <c r="G4" s="162"/>
      <c r="H4" s="162"/>
      <c r="I4" s="162"/>
      <c r="J4" s="162"/>
      <c r="K4" s="162"/>
      <c r="L4" s="162"/>
      <c r="M4" s="162"/>
      <c r="N4" s="162"/>
      <c r="O4" s="162"/>
      <c r="P4" s="162"/>
      <c r="Q4" s="152"/>
    </row>
    <row r="5" spans="1:17" ht="6.75" customHeight="1" x14ac:dyDescent="0.25">
      <c r="A5" s="152"/>
      <c r="B5" s="163"/>
      <c r="C5" s="152"/>
      <c r="D5" s="152"/>
      <c r="E5" s="152"/>
      <c r="F5" s="152"/>
      <c r="G5" s="152"/>
      <c r="H5" s="152"/>
      <c r="I5" s="152"/>
      <c r="J5" s="152"/>
      <c r="K5" s="152"/>
      <c r="L5" s="152"/>
      <c r="M5" s="152"/>
      <c r="N5" s="152"/>
      <c r="O5" s="152"/>
      <c r="P5" s="152"/>
      <c r="Q5" s="152"/>
    </row>
    <row r="6" spans="1:17" ht="12.75" customHeight="1" x14ac:dyDescent="0.25">
      <c r="A6" s="152"/>
      <c r="B6" s="364" t="s">
        <v>14</v>
      </c>
      <c r="C6" s="364"/>
      <c r="D6" s="364"/>
      <c r="E6" s="364"/>
      <c r="F6" s="364"/>
      <c r="G6" s="364"/>
      <c r="H6" s="364"/>
      <c r="I6" s="364"/>
      <c r="J6" s="364"/>
      <c r="K6" s="364"/>
      <c r="L6" s="364"/>
      <c r="M6" s="164"/>
      <c r="N6" s="165"/>
      <c r="O6" s="152"/>
      <c r="P6" s="152"/>
      <c r="Q6" s="152"/>
    </row>
    <row r="7" spans="1:17" ht="12.75" customHeight="1" x14ac:dyDescent="0.25">
      <c r="A7" s="152"/>
      <c r="B7" s="364"/>
      <c r="C7" s="364"/>
      <c r="D7" s="364"/>
      <c r="E7" s="364"/>
      <c r="F7" s="364"/>
      <c r="G7" s="364"/>
      <c r="H7" s="364"/>
      <c r="I7" s="364"/>
      <c r="J7" s="364"/>
      <c r="K7" s="364"/>
      <c r="L7" s="364"/>
      <c r="M7" s="166"/>
      <c r="N7" s="167"/>
      <c r="O7" s="167"/>
      <c r="P7" s="152"/>
      <c r="Q7" s="152"/>
    </row>
    <row r="8" spans="1:17" ht="12.75" customHeight="1" x14ac:dyDescent="0.25">
      <c r="A8" s="152"/>
      <c r="B8" s="168" t="s">
        <v>15</v>
      </c>
      <c r="C8" s="236" t="s">
        <v>106</v>
      </c>
      <c r="D8" s="236"/>
      <c r="E8" s="236"/>
      <c r="F8" s="236"/>
      <c r="G8" s="236"/>
      <c r="H8" s="236"/>
      <c r="I8" s="236"/>
      <c r="J8" s="236"/>
      <c r="K8" s="236"/>
      <c r="L8" s="237"/>
      <c r="M8" s="149"/>
      <c r="N8" s="245" t="s">
        <v>17</v>
      </c>
      <c r="O8" s="245">
        <f>IF(M8="",0,IF(M8=N8,1,-1))</f>
        <v>0</v>
      </c>
      <c r="P8" s="152"/>
      <c r="Q8" s="152"/>
    </row>
    <row r="9" spans="1:17" ht="12.75" customHeight="1" x14ac:dyDescent="0.25">
      <c r="A9" s="152"/>
      <c r="B9" s="168" t="s">
        <v>15</v>
      </c>
      <c r="C9" s="236" t="s">
        <v>245</v>
      </c>
      <c r="D9" s="236"/>
      <c r="E9" s="236"/>
      <c r="F9" s="236"/>
      <c r="G9" s="236"/>
      <c r="H9" s="236"/>
      <c r="I9" s="236"/>
      <c r="J9" s="236"/>
      <c r="K9" s="236"/>
      <c r="L9" s="237"/>
      <c r="M9" s="230"/>
      <c r="N9" s="245" t="s">
        <v>17</v>
      </c>
      <c r="O9" s="245">
        <f>IF(M9="",0,IF(M9=N9,1,-1))</f>
        <v>0</v>
      </c>
      <c r="P9" s="152"/>
      <c r="Q9" s="152"/>
    </row>
    <row r="10" spans="1:17" ht="12.75" customHeight="1" x14ac:dyDescent="0.25">
      <c r="A10" s="152"/>
      <c r="B10" s="168" t="s">
        <v>15</v>
      </c>
      <c r="C10" s="169" t="s">
        <v>107</v>
      </c>
      <c r="D10" s="169"/>
      <c r="E10" s="169"/>
      <c r="F10" s="169"/>
      <c r="G10" s="169"/>
      <c r="H10" s="169"/>
      <c r="I10" s="169"/>
      <c r="J10" s="169"/>
      <c r="K10" s="169"/>
      <c r="L10" s="237"/>
      <c r="M10" s="149"/>
      <c r="N10" s="245" t="s">
        <v>17</v>
      </c>
      <c r="O10" s="245">
        <f>IF(M10="",0,IF(M10=N10,1,-1))</f>
        <v>0</v>
      </c>
      <c r="P10" s="152"/>
      <c r="Q10" s="152"/>
    </row>
    <row r="11" spans="1:17" ht="12.75" customHeight="1" x14ac:dyDescent="0.25">
      <c r="A11" s="152"/>
      <c r="B11" s="168" t="s">
        <v>15</v>
      </c>
      <c r="C11" s="378" t="s">
        <v>108</v>
      </c>
      <c r="D11" s="378"/>
      <c r="E11" s="378"/>
      <c r="F11" s="378"/>
      <c r="G11" s="378"/>
      <c r="H11" s="378"/>
      <c r="I11" s="378"/>
      <c r="J11" s="378"/>
      <c r="K11" s="378"/>
      <c r="L11" s="379"/>
      <c r="M11" s="149"/>
      <c r="N11" s="245" t="s">
        <v>17</v>
      </c>
      <c r="O11" s="245">
        <f>IF(M11="",0,IF(M11=N11,1,-1))</f>
        <v>0</v>
      </c>
      <c r="P11" s="152"/>
      <c r="Q11" s="152"/>
    </row>
    <row r="12" spans="1:17" ht="12.75" customHeight="1" x14ac:dyDescent="0.25">
      <c r="A12" s="152"/>
      <c r="B12" s="152"/>
      <c r="C12" s="152"/>
      <c r="D12" s="152"/>
      <c r="E12" s="152"/>
      <c r="F12" s="152"/>
      <c r="G12" s="152"/>
      <c r="H12" s="152"/>
      <c r="I12" s="152"/>
      <c r="J12" s="152"/>
      <c r="K12" s="152"/>
      <c r="L12" s="152"/>
      <c r="M12" s="152"/>
      <c r="N12" s="152"/>
      <c r="O12" s="152"/>
      <c r="P12" s="152"/>
      <c r="Q12" s="152"/>
    </row>
    <row r="13" spans="1:17" ht="23.25" customHeight="1" x14ac:dyDescent="0.3">
      <c r="A13" s="152"/>
      <c r="B13" s="37" t="str">
        <f>IF(I13=0,"Spørgsmål om afgrænsning er ikke besvaret",IF(I13=1,"Projektet er omfattet af standardløsningen","Projektet er IKKE omfattet af standardløsningen"))</f>
        <v>Spørgsmål om afgrænsning er ikke besvaret</v>
      </c>
      <c r="C13" s="165"/>
      <c r="D13" s="165"/>
      <c r="E13" s="165"/>
      <c r="F13" s="165"/>
      <c r="G13" s="165"/>
      <c r="H13" s="165"/>
      <c r="I13" s="206">
        <f>MIN(O8:O11)</f>
        <v>0</v>
      </c>
      <c r="J13" s="152"/>
      <c r="K13" s="172" t="s">
        <v>206</v>
      </c>
      <c r="L13" s="152"/>
      <c r="M13" s="152"/>
      <c r="N13" s="152"/>
      <c r="O13" s="152"/>
      <c r="P13" s="152"/>
      <c r="Q13" s="152"/>
    </row>
    <row r="14" spans="1:17" ht="9.75" customHeight="1" x14ac:dyDescent="0.45">
      <c r="A14" s="152"/>
      <c r="B14" s="170"/>
      <c r="C14" s="152"/>
      <c r="D14" s="152"/>
      <c r="E14" s="152"/>
      <c r="F14" s="152"/>
      <c r="G14" s="152"/>
      <c r="H14" s="152"/>
      <c r="I14" s="152"/>
      <c r="J14" s="171"/>
      <c r="K14" s="171"/>
      <c r="L14" s="152"/>
      <c r="M14" s="152"/>
      <c r="N14" s="152"/>
      <c r="O14" s="152"/>
      <c r="P14" s="152"/>
      <c r="Q14" s="152"/>
    </row>
    <row r="15" spans="1:17" ht="17.5" x14ac:dyDescent="0.35">
      <c r="A15" s="152"/>
      <c r="B15" s="389" t="s">
        <v>19</v>
      </c>
      <c r="C15" s="389"/>
      <c r="D15" s="389"/>
      <c r="E15" s="389"/>
      <c r="F15" s="389"/>
      <c r="G15" s="389"/>
      <c r="H15" s="389"/>
      <c r="I15" s="389"/>
      <c r="J15" s="152"/>
      <c r="L15" s="152"/>
      <c r="M15" s="173"/>
      <c r="N15" s="173"/>
      <c r="O15" s="173"/>
      <c r="P15" s="173"/>
      <c r="Q15" s="152"/>
    </row>
    <row r="16" spans="1:17" ht="25.5" customHeight="1" x14ac:dyDescent="0.35">
      <c r="A16" s="152"/>
      <c r="B16" s="215">
        <v>1</v>
      </c>
      <c r="C16" s="212" t="s">
        <v>169</v>
      </c>
      <c r="D16" s="169"/>
      <c r="E16" s="169"/>
      <c r="F16" s="174"/>
      <c r="G16" s="391"/>
      <c r="H16" s="392"/>
      <c r="I16" s="175" t="s">
        <v>21</v>
      </c>
      <c r="J16" s="152"/>
      <c r="K16" s="173"/>
      <c r="L16" s="173"/>
      <c r="M16" s="173"/>
      <c r="N16" s="173"/>
      <c r="O16" s="173"/>
      <c r="P16" s="173"/>
      <c r="Q16" s="152"/>
    </row>
    <row r="17" spans="1:17" ht="25.5" customHeight="1" x14ac:dyDescent="0.35">
      <c r="A17" s="152"/>
      <c r="B17" s="215">
        <v>2</v>
      </c>
      <c r="C17" s="356" t="s">
        <v>22</v>
      </c>
      <c r="D17" s="356"/>
      <c r="E17" s="356"/>
      <c r="F17" s="357"/>
      <c r="G17" s="390"/>
      <c r="H17" s="388"/>
      <c r="I17" s="175"/>
      <c r="J17" s="152"/>
      <c r="K17" s="173"/>
      <c r="L17" s="173"/>
      <c r="M17" s="173"/>
      <c r="N17" s="173"/>
      <c r="O17" s="173"/>
      <c r="P17" s="173"/>
      <c r="Q17" s="152"/>
    </row>
    <row r="18" spans="1:17" ht="25.5" customHeight="1" x14ac:dyDescent="0.35">
      <c r="A18" s="152"/>
      <c r="B18" s="215">
        <v>3</v>
      </c>
      <c r="C18" s="395" t="s">
        <v>24</v>
      </c>
      <c r="D18" s="395"/>
      <c r="E18" s="395"/>
      <c r="F18" s="396"/>
      <c r="G18" s="393"/>
      <c r="H18" s="394"/>
      <c r="I18" s="175" t="s">
        <v>25</v>
      </c>
      <c r="J18" s="152"/>
      <c r="K18" s="173"/>
      <c r="L18" s="173"/>
      <c r="M18" s="173"/>
      <c r="N18" s="173"/>
      <c r="O18" s="173"/>
      <c r="P18" s="173"/>
      <c r="Q18" s="152"/>
    </row>
    <row r="19" spans="1:17" ht="25.5" customHeight="1" x14ac:dyDescent="0.35">
      <c r="A19" s="152"/>
      <c r="B19" s="215">
        <v>4</v>
      </c>
      <c r="C19" s="367" t="s">
        <v>26</v>
      </c>
      <c r="D19" s="367"/>
      <c r="E19" s="367"/>
      <c r="F19" s="367"/>
      <c r="G19" s="393"/>
      <c r="H19" s="394"/>
      <c r="I19" s="175" t="s">
        <v>25</v>
      </c>
      <c r="J19" s="152"/>
      <c r="K19" s="173"/>
      <c r="L19" s="173"/>
      <c r="M19" s="173"/>
      <c r="N19" s="173"/>
      <c r="O19" s="173"/>
      <c r="P19" s="173"/>
      <c r="Q19" s="152"/>
    </row>
    <row r="20" spans="1:17" ht="25.5" customHeight="1" x14ac:dyDescent="0.35">
      <c r="A20" s="152"/>
      <c r="B20" s="215">
        <v>5</v>
      </c>
      <c r="C20" s="367" t="s">
        <v>77</v>
      </c>
      <c r="D20" s="367"/>
      <c r="E20" s="367"/>
      <c r="F20" s="367"/>
      <c r="G20" s="383"/>
      <c r="H20" s="384"/>
      <c r="I20" s="175" t="s">
        <v>25</v>
      </c>
      <c r="J20" s="152"/>
      <c r="K20" s="173"/>
      <c r="L20" s="173"/>
      <c r="M20" s="173"/>
      <c r="N20" s="173"/>
      <c r="O20" s="173"/>
      <c r="P20" s="173"/>
      <c r="Q20" s="152"/>
    </row>
    <row r="21" spans="1:17" ht="25.5" customHeight="1" x14ac:dyDescent="0.35">
      <c r="A21" s="152"/>
      <c r="B21" s="215">
        <v>6</v>
      </c>
      <c r="C21" s="367" t="s">
        <v>203</v>
      </c>
      <c r="D21" s="367"/>
      <c r="E21" s="367"/>
      <c r="F21" s="397"/>
      <c r="G21" s="398"/>
      <c r="H21" s="392"/>
      <c r="I21" s="175" t="s">
        <v>27</v>
      </c>
      <c r="J21" s="152"/>
      <c r="K21" s="173"/>
      <c r="L21" s="173"/>
      <c r="M21" s="173"/>
      <c r="N21" s="173"/>
      <c r="O21" s="173"/>
      <c r="P21" s="173"/>
      <c r="Q21" s="152"/>
    </row>
    <row r="22" spans="1:17" ht="25.15" customHeight="1" x14ac:dyDescent="0.35">
      <c r="A22" s="152"/>
      <c r="B22" s="215">
        <v>7</v>
      </c>
      <c r="C22" s="238" t="s">
        <v>109</v>
      </c>
      <c r="D22" s="238"/>
      <c r="E22" s="238"/>
      <c r="F22" s="177"/>
      <c r="G22" s="387"/>
      <c r="H22" s="388"/>
      <c r="I22" s="175"/>
      <c r="J22" s="152"/>
      <c r="K22" s="173"/>
      <c r="L22" s="173"/>
      <c r="M22" s="173"/>
      <c r="N22" s="173"/>
      <c r="O22" s="173"/>
      <c r="P22" s="173"/>
      <c r="Q22" s="152"/>
    </row>
    <row r="23" spans="1:17" ht="15.75" customHeight="1" x14ac:dyDescent="0.35">
      <c r="A23" s="152"/>
      <c r="B23" s="168"/>
      <c r="C23" s="176"/>
      <c r="D23" s="176"/>
      <c r="E23" s="176"/>
      <c r="F23" s="178"/>
      <c r="G23" s="231"/>
      <c r="H23" s="176"/>
      <c r="I23" s="175"/>
      <c r="J23" s="152"/>
      <c r="K23" s="173"/>
      <c r="L23" s="173"/>
      <c r="M23" s="173"/>
      <c r="N23" s="173"/>
      <c r="O23" s="173"/>
      <c r="P23" s="173"/>
      <c r="Q23" s="152"/>
    </row>
    <row r="24" spans="1:17" ht="18.75" customHeight="1" x14ac:dyDescent="0.35">
      <c r="A24" s="152"/>
      <c r="B24" s="179" t="s">
        <v>29</v>
      </c>
      <c r="C24" s="180"/>
      <c r="D24" s="180"/>
      <c r="E24" s="180"/>
      <c r="F24" s="181"/>
      <c r="G24" s="181"/>
      <c r="H24" s="182"/>
      <c r="I24" s="181"/>
      <c r="J24" s="152"/>
      <c r="K24" s="173"/>
      <c r="L24" s="173"/>
      <c r="M24" s="173"/>
      <c r="N24" s="173"/>
      <c r="O24" s="173"/>
      <c r="P24" s="173"/>
      <c r="Q24" s="152"/>
    </row>
    <row r="25" spans="1:17" ht="12.75" customHeight="1" x14ac:dyDescent="0.35">
      <c r="A25" s="152"/>
      <c r="B25" s="36" t="s">
        <v>228</v>
      </c>
      <c r="C25" s="181"/>
      <c r="D25" s="181"/>
      <c r="E25" s="181"/>
      <c r="F25" s="181"/>
      <c r="G25" s="181"/>
      <c r="H25" s="263" t="str">
        <f>+IFERROR('3_'!I59/1000,"")</f>
        <v/>
      </c>
      <c r="I25" s="181" t="s">
        <v>204</v>
      </c>
      <c r="J25" s="152"/>
      <c r="K25" s="173"/>
      <c r="L25" s="173"/>
      <c r="M25" s="173"/>
      <c r="N25" s="173"/>
      <c r="O25" s="173"/>
      <c r="P25" s="173"/>
      <c r="Q25" s="152"/>
    </row>
    <row r="26" spans="1:17" ht="12.75" customHeight="1" x14ac:dyDescent="0.25">
      <c r="A26" s="152"/>
      <c r="B26" s="235" t="s">
        <v>229</v>
      </c>
      <c r="C26" s="180"/>
      <c r="D26" s="180"/>
      <c r="E26" s="180"/>
      <c r="F26" s="181"/>
      <c r="G26" s="181"/>
      <c r="H26" s="263" t="str">
        <f>+IFERROR('3_'!I60/1000,"")</f>
        <v/>
      </c>
      <c r="I26" s="181" t="s">
        <v>204</v>
      </c>
      <c r="J26" s="152"/>
      <c r="K26" s="152"/>
      <c r="L26" s="152"/>
      <c r="M26" s="152"/>
      <c r="N26" s="152"/>
      <c r="O26" s="152"/>
      <c r="P26" s="152"/>
      <c r="Q26" s="152"/>
    </row>
    <row r="27" spans="1:17" ht="15" customHeight="1" thickBot="1" x14ac:dyDescent="0.3">
      <c r="A27" s="152"/>
      <c r="B27" s="181" t="s">
        <v>33</v>
      </c>
      <c r="C27" s="238"/>
      <c r="D27" s="238"/>
      <c r="E27" s="238"/>
      <c r="F27" s="175"/>
      <c r="G27" s="175"/>
      <c r="H27" s="268" t="str">
        <f>IFERROR(H28/H25*100,"")</f>
        <v/>
      </c>
      <c r="I27" s="181" t="s">
        <v>34</v>
      </c>
      <c r="J27" s="152"/>
      <c r="K27" s="152"/>
      <c r="L27" s="152"/>
      <c r="M27" s="152"/>
      <c r="N27" s="152"/>
      <c r="O27" s="152"/>
      <c r="P27" s="152"/>
      <c r="Q27" s="152"/>
    </row>
    <row r="28" spans="1:17" ht="29.15" customHeight="1" thickBot="1" x14ac:dyDescent="0.3">
      <c r="A28" s="152"/>
      <c r="B28" s="183" t="s">
        <v>241</v>
      </c>
      <c r="C28" s="184"/>
      <c r="D28" s="184"/>
      <c r="E28" s="184"/>
      <c r="F28" s="184"/>
      <c r="G28" s="184"/>
      <c r="H28" s="267">
        <f>IFERROR(IF(I13=1,H25-H26,0),"Input mangler / Ugyldig kombination!")</f>
        <v>0</v>
      </c>
      <c r="I28" s="185" t="s">
        <v>204</v>
      </c>
      <c r="J28" s="152"/>
      <c r="K28" s="385"/>
      <c r="L28" s="386"/>
      <c r="M28" s="386"/>
      <c r="N28" s="386"/>
      <c r="O28" s="386"/>
      <c r="P28" s="152"/>
      <c r="Q28" s="152"/>
    </row>
    <row r="29" spans="1:17" ht="15" customHeight="1" x14ac:dyDescent="0.25">
      <c r="A29" s="152"/>
      <c r="B29" s="152"/>
      <c r="C29" s="152"/>
      <c r="D29" s="152"/>
      <c r="E29" s="152"/>
      <c r="F29" s="152"/>
      <c r="G29" s="152"/>
      <c r="H29" s="152"/>
      <c r="I29" s="152"/>
      <c r="J29" s="152"/>
      <c r="K29" s="385"/>
      <c r="L29" s="386"/>
      <c r="M29" s="386"/>
      <c r="N29" s="386"/>
      <c r="O29" s="386"/>
      <c r="P29" s="152"/>
      <c r="Q29" s="152"/>
    </row>
    <row r="30" spans="1:17" ht="18.75" customHeight="1" x14ac:dyDescent="0.25">
      <c r="A30" s="152"/>
      <c r="B30" s="152"/>
      <c r="C30" s="152"/>
      <c r="D30" s="152"/>
      <c r="E30" s="152"/>
      <c r="F30" s="152"/>
      <c r="G30" s="152"/>
      <c r="H30" s="152"/>
      <c r="I30" s="152"/>
      <c r="J30" s="152"/>
      <c r="K30" s="152"/>
      <c r="L30" s="152"/>
      <c r="M30" s="152"/>
      <c r="N30" s="152"/>
      <c r="O30" s="152"/>
      <c r="Q30" s="152"/>
    </row>
    <row r="31" spans="1:17" ht="12.75" customHeight="1" x14ac:dyDescent="0.25">
      <c r="A31" s="152"/>
      <c r="B31" s="152"/>
      <c r="C31" s="152"/>
      <c r="D31" s="152"/>
      <c r="E31" s="152"/>
      <c r="F31" s="152"/>
      <c r="G31" s="152"/>
      <c r="H31" s="152"/>
      <c r="I31" s="152"/>
      <c r="J31" s="152"/>
      <c r="K31" s="152"/>
      <c r="L31" s="152"/>
      <c r="M31" s="152"/>
      <c r="N31" s="152"/>
      <c r="O31" s="152"/>
      <c r="P31" s="152"/>
      <c r="Q31" s="152"/>
    </row>
    <row r="32" spans="1:17" ht="12.75" customHeight="1" x14ac:dyDescent="0.25">
      <c r="A32" s="152"/>
      <c r="B32" s="152"/>
      <c r="C32" s="152"/>
      <c r="D32" s="152"/>
      <c r="E32" s="152"/>
      <c r="F32" s="152"/>
      <c r="G32" s="152"/>
      <c r="H32" s="152"/>
      <c r="I32" s="152"/>
      <c r="J32" s="152"/>
      <c r="K32" s="152"/>
      <c r="L32" s="152"/>
      <c r="M32" s="152"/>
      <c r="N32" s="152"/>
      <c r="O32" s="152"/>
      <c r="P32" s="152"/>
      <c r="Q32" s="152"/>
    </row>
    <row r="33" spans="1:17" ht="12.75" customHeight="1" x14ac:dyDescent="0.25">
      <c r="A33" s="152"/>
      <c r="B33" s="152"/>
      <c r="C33" s="152"/>
      <c r="D33" s="152"/>
      <c r="E33" s="152"/>
      <c r="F33" s="152"/>
      <c r="G33" s="152"/>
      <c r="H33" s="152"/>
      <c r="I33" s="152"/>
      <c r="J33" s="152"/>
      <c r="K33" s="152"/>
      <c r="L33" s="152"/>
      <c r="M33" s="152"/>
      <c r="N33" s="152"/>
      <c r="O33" s="152"/>
      <c r="P33" s="152"/>
      <c r="Q33" s="152"/>
    </row>
    <row r="34" spans="1:17" ht="12.75" customHeight="1" x14ac:dyDescent="0.25">
      <c r="A34" s="152"/>
      <c r="B34" s="152"/>
      <c r="C34" s="152"/>
      <c r="D34" s="152"/>
      <c r="E34" s="152"/>
      <c r="F34" s="152"/>
      <c r="G34" s="152"/>
      <c r="H34" s="152"/>
      <c r="I34" s="152"/>
      <c r="J34" s="152"/>
      <c r="K34" s="152"/>
      <c r="L34" s="152"/>
      <c r="M34" s="152"/>
      <c r="N34" s="152"/>
      <c r="O34" s="152"/>
      <c r="P34" s="152"/>
      <c r="Q34" s="152"/>
    </row>
    <row r="35" spans="1:17" ht="12.75" customHeight="1" x14ac:dyDescent="0.25">
      <c r="A35" s="152"/>
      <c r="B35" s="152"/>
      <c r="C35" s="152"/>
      <c r="D35" s="152"/>
      <c r="E35" s="152"/>
      <c r="F35" s="152"/>
      <c r="G35" s="152"/>
      <c r="H35" s="152"/>
      <c r="I35" s="152"/>
      <c r="J35" s="152"/>
      <c r="K35" s="152"/>
      <c r="L35" s="152"/>
      <c r="M35" s="152"/>
      <c r="N35" s="152"/>
      <c r="O35" s="152"/>
      <c r="P35" s="152"/>
      <c r="Q35" s="152"/>
    </row>
    <row r="36" spans="1:17" ht="12.75" customHeight="1" x14ac:dyDescent="0.25">
      <c r="A36" s="152"/>
      <c r="B36" s="152"/>
      <c r="C36" s="152"/>
      <c r="D36" s="152"/>
      <c r="E36" s="152"/>
      <c r="F36" s="152"/>
      <c r="G36" s="152"/>
      <c r="H36" s="152"/>
      <c r="I36" s="152"/>
      <c r="J36" s="152"/>
      <c r="K36" s="152"/>
      <c r="L36" s="152"/>
      <c r="M36" s="152"/>
      <c r="N36" s="152"/>
      <c r="O36" s="152"/>
      <c r="P36" s="152"/>
      <c r="Q36" s="152"/>
    </row>
    <row r="37" spans="1:17" ht="12.75" customHeight="1" x14ac:dyDescent="0.25">
      <c r="A37" s="152"/>
      <c r="B37" s="152"/>
      <c r="C37" s="152"/>
      <c r="D37" s="152"/>
      <c r="E37" s="152"/>
      <c r="F37" s="152"/>
      <c r="G37" s="152"/>
      <c r="H37" s="152"/>
      <c r="I37" s="152"/>
      <c r="J37" s="152"/>
      <c r="K37" s="152"/>
      <c r="L37" s="152"/>
      <c r="M37" s="152"/>
      <c r="N37" s="152"/>
      <c r="O37" s="152"/>
      <c r="P37" s="152"/>
      <c r="Q37" s="152"/>
    </row>
    <row r="38" spans="1:17" ht="12.75" customHeight="1" x14ac:dyDescent="0.25">
      <c r="A38" s="152"/>
      <c r="B38" s="152"/>
      <c r="C38" s="152"/>
      <c r="D38" s="152"/>
      <c r="E38" s="152"/>
      <c r="F38" s="152"/>
      <c r="G38" s="152"/>
      <c r="H38" s="152"/>
      <c r="I38" s="152"/>
      <c r="J38" s="152"/>
      <c r="K38" s="152"/>
      <c r="L38" s="152"/>
      <c r="M38" s="152"/>
      <c r="N38" s="152"/>
      <c r="O38" s="152"/>
      <c r="P38" s="152"/>
      <c r="Q38" s="152"/>
    </row>
    <row r="39" spans="1:17" ht="12.75" customHeight="1" x14ac:dyDescent="0.25">
      <c r="A39" s="152"/>
      <c r="B39" s="152"/>
      <c r="C39" s="152"/>
      <c r="D39" s="152"/>
      <c r="E39" s="152"/>
      <c r="F39" s="152"/>
      <c r="G39" s="152"/>
      <c r="H39" s="152"/>
      <c r="I39" s="152"/>
      <c r="J39" s="152"/>
      <c r="K39" s="152"/>
      <c r="L39" s="152"/>
      <c r="M39" s="152"/>
      <c r="N39" s="152"/>
      <c r="O39" s="152"/>
      <c r="P39" s="186"/>
      <c r="Q39" s="152"/>
    </row>
    <row r="40" spans="1:17" ht="12.75" customHeight="1" x14ac:dyDescent="0.25">
      <c r="A40" s="152"/>
      <c r="B40" s="152"/>
      <c r="C40" s="152"/>
      <c r="D40" s="152"/>
      <c r="E40" s="152"/>
      <c r="F40" s="152"/>
      <c r="G40" s="152"/>
      <c r="H40" s="152"/>
      <c r="I40" s="152"/>
      <c r="J40" s="152"/>
      <c r="K40" s="152"/>
      <c r="L40" s="152"/>
      <c r="M40" s="152"/>
      <c r="N40" s="152"/>
      <c r="O40" s="152"/>
      <c r="P40" s="152"/>
      <c r="Q40" s="152"/>
    </row>
    <row r="41" spans="1:17" ht="12.75" customHeight="1" x14ac:dyDescent="0.25">
      <c r="A41" s="152"/>
      <c r="B41" s="152"/>
      <c r="C41" s="152"/>
      <c r="D41" s="152"/>
      <c r="E41" s="152"/>
      <c r="F41" s="152"/>
      <c r="G41" s="152"/>
      <c r="H41" s="152"/>
      <c r="I41" s="152"/>
      <c r="J41" s="152"/>
      <c r="K41" s="152"/>
      <c r="L41" s="152"/>
      <c r="M41" s="152"/>
      <c r="N41" s="152"/>
      <c r="O41" s="152"/>
      <c r="P41" s="152"/>
      <c r="Q41" s="152"/>
    </row>
  </sheetData>
  <sheetProtection algorithmName="SHA-512" hashValue="6TquXi2YKmSIX01QCXzpdv6MM+m4N6PH8VYQJSw5wQzXfDVlT/vc7AWKdn/qFuuxH8VADR/zRG6SN1YkEXU1OA==" saltValue="lEaNoxBD2h7KnqeYzZ0XpQ==" spinCount="100000" sheet="1" objects="1" scenarios="1"/>
  <mergeCells count="21">
    <mergeCell ref="G20:H20"/>
    <mergeCell ref="K28:K29"/>
    <mergeCell ref="L28:O29"/>
    <mergeCell ref="G22:H22"/>
    <mergeCell ref="B15:I15"/>
    <mergeCell ref="G17:H17"/>
    <mergeCell ref="G16:H16"/>
    <mergeCell ref="C17:F17"/>
    <mergeCell ref="C19:F19"/>
    <mergeCell ref="G19:H19"/>
    <mergeCell ref="C20:F20"/>
    <mergeCell ref="C18:F18"/>
    <mergeCell ref="G18:H18"/>
    <mergeCell ref="C21:F21"/>
    <mergeCell ref="G21:H21"/>
    <mergeCell ref="C11:L11"/>
    <mergeCell ref="B1:C2"/>
    <mergeCell ref="D1:E2"/>
    <mergeCell ref="F1:G2"/>
    <mergeCell ref="H1:H2"/>
    <mergeCell ref="B6:L7"/>
  </mergeCells>
  <conditionalFormatting sqref="J14:K14">
    <cfRule type="iconSet" priority="91">
      <iconSet iconSet="3Symbols2">
        <cfvo type="percent" val="0"/>
        <cfvo type="percent" val="33"/>
        <cfvo type="percent" val="67"/>
      </iconSet>
    </cfRule>
  </conditionalFormatting>
  <dataValidations xWindow="898" yWindow="545" count="5">
    <dataValidation type="decimal" allowBlank="1" showInputMessage="1" showErrorMessage="1" prompt="I dette felt indtastes hvor mange timer der er i måleperioden. Måleperioden skal være repræsentativ for anlæggets drift. Maksimal måleperiode er 3 år." sqref="G18:H18">
      <formula1>168</formula1>
      <formula2>26280</formula2>
    </dataValidation>
    <dataValidation type="decimal" allowBlank="1" showInputMessage="1" showErrorMessage="1" error="Lasttimer kan minimalt være 1 og maksimalt være: timer i måleperiode - aflasttimer._x000a_Hvis det er en kompressor med start/stop styring, kan det maksimalet være: timer i måleperioden." prompt="I dette felt indtastes hvor mange lasttimer kompressoren har haft i måleperioden. " sqref="G19:H19">
      <formula1>0</formula1>
      <formula2>G18-G20</formula2>
    </dataValidation>
    <dataValidation type="decimal" allowBlank="1" showInputMessage="1" showErrorMessage="1" error="Aflasttimer kan minimalt være 1 og maksimalt være: timer i måleperiode - lasttimer" prompt="Kun relevant for last/aflast-drift. Her indtastes hvor mange timer kompressoren har været aflastet i måleperioden. " sqref="G20:H20">
      <formula1>0</formula1>
      <formula2>G18-G19</formula2>
    </dataValidation>
    <dataValidation type="decimal" allowBlank="1" showInputMessage="1" showErrorMessage="1" error="Det maksimale effektforbrug er: Mærkeeffekt * timer i måleperiode " prompt="Her indtastes effektforbruget i måleperioden. Den kan baseres på målinger i kompressoren eller på målinger af kWh-forbruget på el-tilførslen til kompressoren. Indtastningen er krævet for frekvensstyring men valgfri for last/aflast- og start/stop-styring." sqref="G21:H21">
      <formula1>1</formula1>
      <formula2>G16*G18</formula2>
    </dataValidation>
    <dataValidation type="decimal" allowBlank="1" showInputMessage="1" showErrorMessage="1" error="Den indtastede værdi overskrider max 50 kW" prompt="Maksimalt 50 kW mærkeeffekt" sqref="G16:H16">
      <formula1>0</formula1>
      <formula2>50</formula2>
    </dataValidation>
  </dataValidations>
  <pageMargins left="0.23622047244094491" right="0.23622047244094491" top="0.74803149606299213" bottom="0.74803149606299213" header="0.31496062992125984" footer="0.31496062992125984"/>
  <pageSetup paperSize="9" fitToWidth="0" fitToHeight="0" orientation="landscape" r:id="rId1"/>
  <headerFooter>
    <oddHeader xml:space="preserve">&amp;L&amp;G&amp;R&amp;18 </oddHeader>
    <oddFooter>&amp;C&amp;"Verdana,normal"&amp;8&amp;P / &amp;K000000&amp;N</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12" id="{45BB65FA-D14F-4630-ACEA-312E2AD0F369}">
            <xm:f>$G$17='3_'!$G$12</xm:f>
            <x14:dxf>
              <fill>
                <patternFill>
                  <bgColor theme="6"/>
                </patternFill>
              </fill>
            </x14:dxf>
          </x14:cfRule>
          <x14:cfRule type="expression" priority="48" id="{C862ECF9-82E1-41E1-91B8-1F1E6D0C0288}">
            <xm:f>$G$17='3_'!$G$14</xm:f>
            <x14:dxf>
              <fill>
                <patternFill>
                  <bgColor theme="6"/>
                </patternFill>
              </fill>
            </x14:dxf>
          </x14:cfRule>
          <xm:sqref>G20:H20</xm:sqref>
        </x14:conditionalFormatting>
        <x14:conditionalFormatting xmlns:xm="http://schemas.microsoft.com/office/excel/2006/main">
          <x14:cfRule type="expression" priority="7" id="{53EE7104-5039-4914-9F4B-259FC2C34506}">
            <xm:f>$G$17='3_'!$G$14</xm:f>
            <x14:dxf>
              <fill>
                <patternFill>
                  <bgColor theme="6"/>
                </patternFill>
              </fill>
            </x14:dxf>
          </x14:cfRule>
          <xm:sqref>G19:H19</xm:sqref>
        </x14:conditionalFormatting>
        <x14:conditionalFormatting xmlns:xm="http://schemas.microsoft.com/office/excel/2006/main">
          <x14:cfRule type="expression" priority="6" id="{0B5E0113-B8CA-4B92-B511-9BC2D557A623}">
            <xm:f>'3_'!$G$12</xm:f>
            <x14:dxf>
              <fill>
                <patternFill>
                  <bgColor theme="6"/>
                </patternFill>
              </fill>
            </x14:dxf>
          </x14:cfRule>
          <xm:sqref>I21</xm:sqref>
        </x14:conditionalFormatting>
        <x14:conditionalFormatting xmlns:xm="http://schemas.microsoft.com/office/excel/2006/main">
          <x14:cfRule type="iconSet" priority="1" id="{215C9D23-E7B5-4D45-B951-F096C6542693}">
            <x14:iconSet iconSet="3Symbols2" custom="1">
              <x14:cfvo type="percent">
                <xm:f>0</xm:f>
              </x14:cfvo>
              <x14:cfvo type="num">
                <xm:f>-0.5</xm:f>
              </x14:cfvo>
              <x14:cfvo type="num">
                <xm:f>0.5</xm:f>
              </x14:cfvo>
              <x14:cfIcon iconSet="3Symbols2" iconId="0"/>
              <x14:cfIcon iconSet="3Symbols2" iconId="1"/>
              <x14:cfIcon iconSet="3Symbols2" iconId="2"/>
            </x14:iconSet>
          </x14:cfRule>
          <xm:sqref>I13</xm:sqref>
        </x14:conditionalFormatting>
        <x14:conditionalFormatting xmlns:xm="http://schemas.microsoft.com/office/excel/2006/main">
          <x14:cfRule type="iconSet" priority="92" id="{FA22E5DA-1869-4FA5-A880-482CBC28DACE}">
            <x14:iconSet iconSet="3Symbols2" custom="1">
              <x14:cfvo type="percent">
                <xm:f>0</xm:f>
              </x14:cfvo>
              <x14:cfvo type="num">
                <xm:f>-0.5</xm:f>
              </x14:cfvo>
              <x14:cfvo type="num">
                <xm:f>0.5</xm:f>
              </x14:cfvo>
              <x14:cfIcon iconSet="3Symbols2" iconId="0"/>
              <x14:cfIcon iconSet="3Symbols2" iconId="1"/>
              <x14:cfIcon iconSet="3Symbols2" iconId="2"/>
            </x14:iconSet>
          </x14:cfRule>
          <xm:sqref>O8:O11</xm:sqref>
        </x14:conditionalFormatting>
      </x14:conditionalFormattings>
    </ext>
    <ext xmlns:x14="http://schemas.microsoft.com/office/spreadsheetml/2009/9/main" uri="{CCE6A557-97BC-4b89-ADB6-D9C93CAAB3DF}">
      <x14:dataValidations xmlns:xm="http://schemas.microsoft.com/office/excel/2006/main" xWindow="898" yWindow="545" count="3">
        <x14:dataValidation type="list" allowBlank="1" showInputMessage="1" showErrorMessage="1" prompt="Vælg hvilken type kompressorstyring der er for kompressoren i efter-situationen">
          <x14:formula1>
            <xm:f>'3_'!$G$12:$G$14</xm:f>
          </x14:formula1>
          <xm:sqref>G22:H22</xm:sqref>
        </x14:dataValidation>
        <x14:dataValidation type="list" allowBlank="1" showInputMessage="1" showErrorMessage="1" prompt="Vælg hvilken type kompressorstyring der er for kompressoren i før-situationen">
          <x14:formula1>
            <xm:f>'3_'!$G$12:$G$14</xm:f>
          </x14:formula1>
          <xm:sqref>G17:H17</xm:sqref>
        </x14:dataValidation>
        <x14:dataValidation type="list" allowBlank="1" showInputMessage="1" showErrorMessage="1">
          <x14:formula1>
            <xm:f>'3_'!$G$5:$G$6</xm:f>
          </x14:formula1>
          <xm:sqref>M8:M11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B2:O90"/>
  <sheetViews>
    <sheetView showRuler="0" topLeftCell="C4" zoomScale="70" zoomScaleNormal="70" zoomScaleSheetLayoutView="400" zoomScalePageLayoutView="55" workbookViewId="0">
      <selection activeCell="N40" sqref="N40"/>
    </sheetView>
  </sheetViews>
  <sheetFormatPr defaultColWidth="10.453125" defaultRowHeight="12.75" customHeight="1" x14ac:dyDescent="0.25"/>
  <cols>
    <col min="1" max="1" width="10.453125" style="1"/>
    <col min="2" max="2" width="42.26953125" style="1" customWidth="1"/>
    <col min="3" max="3" width="10.453125" style="1"/>
    <col min="4" max="4" width="31" style="1" bestFit="1" customWidth="1"/>
    <col min="5" max="5" width="41" style="1" bestFit="1" customWidth="1"/>
    <col min="6" max="6" width="10.453125" style="1"/>
    <col min="7" max="7" width="47.7265625" style="1" customWidth="1"/>
    <col min="8" max="8" width="15.54296875" style="1" customWidth="1"/>
    <col min="9" max="9" width="23.453125" style="1" customWidth="1"/>
    <col min="10" max="10" width="14" style="1" customWidth="1"/>
    <col min="11" max="11" width="37.26953125" style="1" customWidth="1"/>
    <col min="12" max="12" width="13.7265625" style="1" bestFit="1" customWidth="1"/>
    <col min="13" max="13" width="47.7265625" style="1" customWidth="1"/>
    <col min="14" max="14" width="47" style="1" customWidth="1"/>
    <col min="15" max="15" width="27.26953125" style="1" customWidth="1"/>
    <col min="16" max="16" width="20" style="1" customWidth="1"/>
    <col min="17" max="17" width="17.26953125" style="1" customWidth="1"/>
    <col min="18" max="18" width="35.26953125" style="1" bestFit="1" customWidth="1"/>
    <col min="19" max="19" width="36.7265625" style="1" bestFit="1" customWidth="1"/>
    <col min="20" max="20" width="15.7265625" style="1" bestFit="1" customWidth="1"/>
    <col min="21" max="16384" width="10.453125" style="1"/>
  </cols>
  <sheetData>
    <row r="2" spans="2:12" ht="12.75" customHeight="1" x14ac:dyDescent="0.25">
      <c r="B2" s="1" t="str">
        <f>'3'!B3</f>
        <v>Energisparetiltag: Udskiftning af kompressor</v>
      </c>
    </row>
    <row r="3" spans="2:12" ht="12.75" customHeight="1" x14ac:dyDescent="0.25">
      <c r="B3" s="1" t="s">
        <v>78</v>
      </c>
    </row>
    <row r="4" spans="2:12" ht="12.75" customHeight="1" x14ac:dyDescent="0.35">
      <c r="B4" s="46" t="s">
        <v>110</v>
      </c>
      <c r="G4" s="41" t="s">
        <v>37</v>
      </c>
    </row>
    <row r="5" spans="2:12" ht="12.75" customHeight="1" x14ac:dyDescent="0.25">
      <c r="G5" s="1" t="s">
        <v>16</v>
      </c>
    </row>
    <row r="6" spans="2:12" ht="12.75" customHeight="1" x14ac:dyDescent="0.35">
      <c r="B6" s="45"/>
      <c r="G6" s="1" t="s">
        <v>17</v>
      </c>
    </row>
    <row r="8" spans="2:12" ht="12.75" customHeight="1" x14ac:dyDescent="0.25">
      <c r="B8" s="49" t="s">
        <v>38</v>
      </c>
      <c r="G8" s="41" t="s">
        <v>41</v>
      </c>
    </row>
    <row r="9" spans="2:12" ht="12.75" customHeight="1" x14ac:dyDescent="0.35">
      <c r="B9" s="50" t="s">
        <v>39</v>
      </c>
      <c r="G9" s="1" t="s">
        <v>44</v>
      </c>
      <c r="H9" s="1" t="s">
        <v>45</v>
      </c>
      <c r="I9" s="51">
        <v>10</v>
      </c>
      <c r="J9" s="46" t="s">
        <v>46</v>
      </c>
    </row>
    <row r="10" spans="2:12" ht="12.75" customHeight="1" x14ac:dyDescent="0.25">
      <c r="B10" s="51" t="s">
        <v>40</v>
      </c>
      <c r="J10" s="40"/>
    </row>
    <row r="11" spans="2:12" ht="12.75" customHeight="1" x14ac:dyDescent="0.25">
      <c r="G11" s="41" t="s">
        <v>47</v>
      </c>
    </row>
    <row r="12" spans="2:12" ht="12.75" customHeight="1" x14ac:dyDescent="0.25">
      <c r="B12" s="41" t="s">
        <v>42</v>
      </c>
      <c r="C12" s="41"/>
      <c r="G12" s="1" t="s">
        <v>23</v>
      </c>
    </row>
    <row r="13" spans="2:12" ht="12.75" customHeight="1" x14ac:dyDescent="0.25">
      <c r="B13" s="1" t="str">
        <f>'3'!C16</f>
        <v>Mærkeeffekt for eksisterende kompressor</v>
      </c>
      <c r="C13" s="1" t="str">
        <f>'3'!I16</f>
        <v>kW</v>
      </c>
      <c r="D13" s="54">
        <f>'3'!G16</f>
        <v>0</v>
      </c>
      <c r="G13" s="1" t="s">
        <v>48</v>
      </c>
    </row>
    <row r="14" spans="2:12" ht="12.75" customHeight="1" x14ac:dyDescent="0.25">
      <c r="B14" s="1" t="str">
        <f>'3'!C17</f>
        <v>Nuværende kompressorstyring</v>
      </c>
      <c r="D14" s="54">
        <f>'3'!G17</f>
        <v>0</v>
      </c>
      <c r="G14" s="1" t="s">
        <v>49</v>
      </c>
    </row>
    <row r="15" spans="2:12" ht="12.75" customHeight="1" x14ac:dyDescent="0.25">
      <c r="B15" s="1" t="str">
        <f>'3'!C18</f>
        <v>Antal timer i måleperiode</v>
      </c>
      <c r="C15" s="1" t="str">
        <f>'3'!I18</f>
        <v>h</v>
      </c>
      <c r="D15" s="54">
        <f>'3'!G18</f>
        <v>0</v>
      </c>
      <c r="J15" s="43"/>
      <c r="K15" s="43"/>
      <c r="L15" s="43"/>
    </row>
    <row r="16" spans="2:12" ht="12.75" customHeight="1" x14ac:dyDescent="0.25">
      <c r="B16" s="1" t="str">
        <f>'3'!C19</f>
        <v>Antal lasttimer (målt)</v>
      </c>
      <c r="C16" s="1" t="str">
        <f>'3'!I19</f>
        <v>h</v>
      </c>
      <c r="D16" s="54">
        <f>'3'!G19</f>
        <v>0</v>
      </c>
      <c r="J16" s="43"/>
      <c r="K16" s="43"/>
      <c r="L16" s="43"/>
    </row>
    <row r="17" spans="2:10" ht="12.75" customHeight="1" x14ac:dyDescent="0.25">
      <c r="B17" s="1" t="str">
        <f>'3'!C20</f>
        <v>Antal aflasttimer (målt)</v>
      </c>
      <c r="C17" s="1" t="str">
        <f>'3'!I20</f>
        <v>h</v>
      </c>
      <c r="D17" s="54">
        <f>'3'!G20</f>
        <v>0</v>
      </c>
      <c r="G17" s="41" t="s">
        <v>50</v>
      </c>
    </row>
    <row r="18" spans="2:10" ht="42" customHeight="1" x14ac:dyDescent="0.25">
      <c r="B18" s="1" t="str">
        <f>'3'!C21</f>
        <v>Effektforbrug af kompressor (målt)</v>
      </c>
      <c r="C18" s="1" t="str">
        <f>'3'!I21</f>
        <v>kWh</v>
      </c>
      <c r="D18" s="54">
        <f>'3'!G21</f>
        <v>0</v>
      </c>
      <c r="G18" s="1" t="s">
        <v>51</v>
      </c>
      <c r="H18" s="1" t="s">
        <v>43</v>
      </c>
      <c r="I18" s="1" t="s">
        <v>52</v>
      </c>
      <c r="J18" s="1" t="s">
        <v>53</v>
      </c>
    </row>
    <row r="19" spans="2:10" ht="12.75" customHeight="1" x14ac:dyDescent="0.25">
      <c r="B19" s="1" t="str">
        <f>'3'!C22</f>
        <v>Ny kompressorstyring</v>
      </c>
      <c r="C19" s="1">
        <f>'3'!I22</f>
        <v>0</v>
      </c>
      <c r="D19" s="54">
        <f>'3'!G22</f>
        <v>0</v>
      </c>
      <c r="G19" s="1" t="s">
        <v>55</v>
      </c>
      <c r="H19" s="1" t="s">
        <v>56</v>
      </c>
      <c r="I19" s="48" t="e">
        <f>8760/D15</f>
        <v>#DIV/0!</v>
      </c>
    </row>
    <row r="20" spans="2:10" ht="12.75" customHeight="1" x14ac:dyDescent="0.25">
      <c r="D20" s="54"/>
      <c r="G20" s="41"/>
    </row>
    <row r="21" spans="2:10" ht="12.75" customHeight="1" x14ac:dyDescent="0.25">
      <c r="D21" s="54"/>
      <c r="G21" s="41" t="s">
        <v>23</v>
      </c>
    </row>
    <row r="22" spans="2:10" ht="12.75" customHeight="1" x14ac:dyDescent="0.25">
      <c r="G22" s="1" t="s">
        <v>93</v>
      </c>
      <c r="H22" s="1" t="s">
        <v>65</v>
      </c>
      <c r="I22" s="48" t="e">
        <f>I19*D16</f>
        <v>#DIV/0!</v>
      </c>
    </row>
    <row r="23" spans="2:10" ht="12.75" customHeight="1" x14ac:dyDescent="0.25">
      <c r="G23" s="1" t="s">
        <v>66</v>
      </c>
      <c r="H23" s="1" t="s">
        <v>31</v>
      </c>
      <c r="I23" s="48" t="e">
        <f>IF(D18&gt;0,D18*I19,+I22*D13)</f>
        <v>#DIV/0!</v>
      </c>
    </row>
    <row r="24" spans="2:10" ht="12.75" customHeight="1" x14ac:dyDescent="0.25">
      <c r="I24" s="48"/>
    </row>
    <row r="25" spans="2:10" ht="12.75" customHeight="1" x14ac:dyDescent="0.25">
      <c r="B25" s="41" t="s">
        <v>54</v>
      </c>
      <c r="C25" s="40"/>
      <c r="G25" s="41" t="s">
        <v>48</v>
      </c>
    </row>
    <row r="26" spans="2:10" ht="12.75" customHeight="1" x14ac:dyDescent="0.25">
      <c r="B26" s="1" t="s">
        <v>51</v>
      </c>
      <c r="C26" s="1" t="s">
        <v>43</v>
      </c>
      <c r="D26" s="1" t="s">
        <v>52</v>
      </c>
      <c r="G26" s="1" t="s">
        <v>165</v>
      </c>
      <c r="H26" s="1" t="s">
        <v>65</v>
      </c>
      <c r="I26" s="48" t="e">
        <f>+I19*D16</f>
        <v>#DIV/0!</v>
      </c>
    </row>
    <row r="27" spans="2:10" ht="12.75" customHeight="1" x14ac:dyDescent="0.25">
      <c r="B27" s="1" t="s">
        <v>63</v>
      </c>
      <c r="C27" s="40" t="s">
        <v>59</v>
      </c>
      <c r="D27" s="50">
        <v>0.35</v>
      </c>
      <c r="E27" s="1" t="s">
        <v>60</v>
      </c>
      <c r="G27" s="1" t="s">
        <v>96</v>
      </c>
      <c r="H27" s="1" t="s">
        <v>65</v>
      </c>
      <c r="I27" s="48" t="e">
        <f>+I19*D17</f>
        <v>#DIV/0!</v>
      </c>
    </row>
    <row r="28" spans="2:10" ht="12.75" customHeight="1" x14ac:dyDescent="0.25">
      <c r="C28" s="40"/>
      <c r="G28" s="1" t="s">
        <v>66</v>
      </c>
      <c r="H28" s="1" t="s">
        <v>31</v>
      </c>
      <c r="I28" s="48" t="e">
        <f>IF(D18&gt;0,D18*I19,+I26*D13+I27*D13*D27)</f>
        <v>#DIV/0!</v>
      </c>
    </row>
    <row r="29" spans="2:10" ht="12.75" customHeight="1" x14ac:dyDescent="0.25">
      <c r="I29" s="48"/>
    </row>
    <row r="30" spans="2:10" ht="12.75" customHeight="1" x14ac:dyDescent="0.25">
      <c r="G30" s="41" t="s">
        <v>49</v>
      </c>
    </row>
    <row r="31" spans="2:10" ht="12.75" customHeight="1" x14ac:dyDescent="0.25">
      <c r="G31" s="1" t="s">
        <v>66</v>
      </c>
      <c r="H31" s="1" t="s">
        <v>31</v>
      </c>
      <c r="I31" s="48" t="e">
        <f>+I19*D18</f>
        <v>#DIV/0!</v>
      </c>
    </row>
    <row r="34" spans="7:15" ht="12.75" customHeight="1" x14ac:dyDescent="0.35">
      <c r="G34" s="82" t="s">
        <v>111</v>
      </c>
      <c r="H34" s="82" t="s">
        <v>112</v>
      </c>
      <c r="I34" s="82" t="s">
        <v>113</v>
      </c>
      <c r="J34" s="95" t="s">
        <v>114</v>
      </c>
      <c r="K34" s="95" t="s">
        <v>115</v>
      </c>
      <c r="L34" s="95" t="s">
        <v>116</v>
      </c>
      <c r="M34" s="83" t="s">
        <v>117</v>
      </c>
      <c r="N34" s="83" t="s">
        <v>118</v>
      </c>
      <c r="O34" s="83" t="s">
        <v>119</v>
      </c>
    </row>
    <row r="35" spans="7:15" ht="12.75" customHeight="1" x14ac:dyDescent="0.35">
      <c r="G35" s="82" t="s">
        <v>23</v>
      </c>
      <c r="H35" s="82" t="s">
        <v>23</v>
      </c>
      <c r="I35" s="82" t="s">
        <v>120</v>
      </c>
      <c r="J35" s="84">
        <v>7.0000000000000007E-2</v>
      </c>
      <c r="K35" s="89" t="e">
        <f>+$I$23*J35</f>
        <v>#DIV/0!</v>
      </c>
      <c r="L35" s="87">
        <v>0</v>
      </c>
      <c r="M35">
        <v>0</v>
      </c>
      <c r="N35" s="87" t="e">
        <f>+M35*$D$13*$I$22</f>
        <v>#DIV/0!</v>
      </c>
      <c r="O35" s="96" t="e">
        <f>+K35+L35+N35</f>
        <v>#DIV/0!</v>
      </c>
    </row>
    <row r="36" spans="7:15" ht="12.75" customHeight="1" x14ac:dyDescent="0.35">
      <c r="G36" s="86" t="s">
        <v>23</v>
      </c>
      <c r="H36" s="86" t="s">
        <v>48</v>
      </c>
      <c r="I36" s="86" t="s">
        <v>121</v>
      </c>
      <c r="J36" s="102">
        <v>0</v>
      </c>
      <c r="K36" s="103" t="e">
        <f>+$I$23*J36</f>
        <v>#DIV/0!</v>
      </c>
      <c r="L36" s="104">
        <v>0</v>
      </c>
      <c r="M36" s="105">
        <v>0</v>
      </c>
      <c r="N36" s="106" t="e">
        <f t="shared" ref="N36" si="0">+M36*$D$13*$I$22</f>
        <v>#DIV/0!</v>
      </c>
      <c r="O36" s="107" t="e">
        <f t="shared" ref="O36:O43" si="1">+K36+L36+N36</f>
        <v>#DIV/0!</v>
      </c>
    </row>
    <row r="37" spans="7:15" ht="12.75" customHeight="1" x14ac:dyDescent="0.35">
      <c r="G37" s="82" t="s">
        <v>23</v>
      </c>
      <c r="H37" s="82" t="s">
        <v>122</v>
      </c>
      <c r="I37" s="82" t="s">
        <v>123</v>
      </c>
      <c r="J37" s="84">
        <v>7.0000000000000007E-2</v>
      </c>
      <c r="K37" s="89" t="e">
        <f>+$I$23*J37</f>
        <v>#DIV/0!</v>
      </c>
      <c r="L37" s="87">
        <v>0</v>
      </c>
      <c r="M37" s="85">
        <v>0.06</v>
      </c>
      <c r="N37" s="87" t="e">
        <f>IF($D$18&gt;0,$D$18*M37,+M37*$D$13*$I$22)</f>
        <v>#DIV/0!</v>
      </c>
      <c r="O37" s="96" t="e">
        <f>+K37+L37+N37</f>
        <v>#DIV/0!</v>
      </c>
    </row>
    <row r="38" spans="7:15" ht="12.75" customHeight="1" x14ac:dyDescent="0.35">
      <c r="G38" s="82" t="s">
        <v>48</v>
      </c>
      <c r="H38" s="82" t="s">
        <v>48</v>
      </c>
      <c r="I38" s="82" t="s">
        <v>120</v>
      </c>
      <c r="J38" s="84">
        <v>7.0000000000000007E-2</v>
      </c>
      <c r="K38" s="89" t="e">
        <f>+$I$28*J38</f>
        <v>#DIV/0!</v>
      </c>
      <c r="L38" s="87"/>
      <c r="M38">
        <v>0</v>
      </c>
      <c r="N38" s="87" t="e">
        <f>+M38*$D$13*$I$26</f>
        <v>#DIV/0!</v>
      </c>
      <c r="O38" s="96" t="e">
        <f>+K38+L38+N38</f>
        <v>#DIV/0!</v>
      </c>
    </row>
    <row r="39" spans="7:15" ht="12.75" customHeight="1" x14ac:dyDescent="0.35">
      <c r="G39" s="108" t="s">
        <v>48</v>
      </c>
      <c r="H39" s="108" t="s">
        <v>23</v>
      </c>
      <c r="I39" s="108" t="s">
        <v>124</v>
      </c>
      <c r="J39" s="109">
        <v>7.0000000000000007E-2</v>
      </c>
      <c r="K39" s="110" t="e">
        <f>+$I$28*J39</f>
        <v>#DIV/0!</v>
      </c>
      <c r="L39" s="111" t="e">
        <f>$D$13*$D$27*$I$27</f>
        <v>#DIV/0!</v>
      </c>
      <c r="M39" s="112">
        <v>0</v>
      </c>
      <c r="N39" s="113" t="e">
        <f>+M39*$D$13*$I$26</f>
        <v>#DIV/0!</v>
      </c>
      <c r="O39" s="114" t="e">
        <f t="shared" si="1"/>
        <v>#DIV/0!</v>
      </c>
    </row>
    <row r="40" spans="7:15" ht="12.75" customHeight="1" x14ac:dyDescent="0.35">
      <c r="G40" s="82" t="s">
        <v>48</v>
      </c>
      <c r="H40" s="82" t="s">
        <v>122</v>
      </c>
      <c r="I40" s="82" t="s">
        <v>125</v>
      </c>
      <c r="J40" s="84">
        <v>7.0000000000000007E-2</v>
      </c>
      <c r="K40" s="89" t="e">
        <f>+$I$28*J40</f>
        <v>#DIV/0!</v>
      </c>
      <c r="L40" s="88" t="e">
        <f>$D$13*$D$27*$I$27</f>
        <v>#DIV/0!</v>
      </c>
      <c r="M40" s="85">
        <v>0.06</v>
      </c>
      <c r="N40" s="87" t="e">
        <f>IF($D$18&gt;0,I26*D13*M40,+M40*$D$13*$I$26)</f>
        <v>#DIV/0!</v>
      </c>
      <c r="O40" s="96" t="e">
        <f>+K40+L40+N40</f>
        <v>#DIV/0!</v>
      </c>
    </row>
    <row r="41" spans="7:15" ht="12.75" customHeight="1" x14ac:dyDescent="0.35">
      <c r="G41" s="82" t="s">
        <v>122</v>
      </c>
      <c r="H41" s="82" t="s">
        <v>122</v>
      </c>
      <c r="I41" s="82" t="s">
        <v>120</v>
      </c>
      <c r="J41" s="84">
        <v>7.0000000000000007E-2</v>
      </c>
      <c r="K41" s="89" t="e">
        <f>+$I$31*J41</f>
        <v>#DIV/0!</v>
      </c>
      <c r="L41" s="87">
        <v>0</v>
      </c>
      <c r="M41">
        <v>0</v>
      </c>
      <c r="N41" s="87">
        <v>0</v>
      </c>
      <c r="O41" s="96" t="e">
        <f t="shared" si="1"/>
        <v>#DIV/0!</v>
      </c>
    </row>
    <row r="42" spans="7:15" ht="12.75" customHeight="1" x14ac:dyDescent="0.35">
      <c r="G42" s="108" t="s">
        <v>122</v>
      </c>
      <c r="H42" s="108" t="s">
        <v>23</v>
      </c>
      <c r="I42" s="108" t="s">
        <v>120</v>
      </c>
      <c r="J42" s="109">
        <v>7.0000000000000007E-2</v>
      </c>
      <c r="K42" s="110" t="e">
        <f>+$I$31*J42</f>
        <v>#DIV/0!</v>
      </c>
      <c r="L42" s="113">
        <v>0</v>
      </c>
      <c r="M42" s="112">
        <v>0</v>
      </c>
      <c r="N42" s="113">
        <v>0</v>
      </c>
      <c r="O42" s="114" t="e">
        <f t="shared" si="1"/>
        <v>#DIV/0!</v>
      </c>
    </row>
    <row r="43" spans="7:15" ht="12.75" customHeight="1" x14ac:dyDescent="0.35">
      <c r="G43" s="86" t="s">
        <v>122</v>
      </c>
      <c r="H43" s="86" t="s">
        <v>48</v>
      </c>
      <c r="I43" s="86" t="s">
        <v>121</v>
      </c>
      <c r="J43" s="102">
        <v>7.0000000000000007E-2</v>
      </c>
      <c r="K43" s="103">
        <v>0</v>
      </c>
      <c r="L43" s="104">
        <v>0</v>
      </c>
      <c r="M43" s="105">
        <v>0</v>
      </c>
      <c r="N43" s="106">
        <v>0</v>
      </c>
      <c r="O43" s="107">
        <f t="shared" si="1"/>
        <v>0</v>
      </c>
    </row>
    <row r="46" spans="7:15" ht="12.75" customHeight="1" x14ac:dyDescent="0.35">
      <c r="G46" s="98" t="s">
        <v>119</v>
      </c>
    </row>
    <row r="47" spans="7:15" ht="12.75" customHeight="1" x14ac:dyDescent="0.35">
      <c r="G47" s="82" t="s">
        <v>126</v>
      </c>
      <c r="H47" s="90" t="s">
        <v>23</v>
      </c>
      <c r="I47" s="82" t="s">
        <v>48</v>
      </c>
      <c r="J47" s="82" t="s">
        <v>49</v>
      </c>
    </row>
    <row r="48" spans="7:15" ht="12.75" customHeight="1" x14ac:dyDescent="0.25">
      <c r="G48" s="70" t="s">
        <v>23</v>
      </c>
      <c r="H48" s="91" t="e">
        <f>+O35</f>
        <v>#DIV/0!</v>
      </c>
      <c r="I48" s="91" t="e">
        <f>+O36</f>
        <v>#DIV/0!</v>
      </c>
      <c r="J48" s="92" t="e">
        <f>+O37</f>
        <v>#DIV/0!</v>
      </c>
    </row>
    <row r="49" spans="2:10" ht="12.75" customHeight="1" x14ac:dyDescent="0.25">
      <c r="B49" s="211" t="s">
        <v>216</v>
      </c>
      <c r="G49" s="70" t="s">
        <v>48</v>
      </c>
      <c r="H49" s="91" t="e">
        <f>+O39</f>
        <v>#DIV/0!</v>
      </c>
      <c r="I49" s="91" t="e">
        <f>+O38</f>
        <v>#DIV/0!</v>
      </c>
      <c r="J49" s="92" t="e">
        <f>+O40</f>
        <v>#DIV/0!</v>
      </c>
    </row>
    <row r="50" spans="2:10" ht="12.75" customHeight="1" x14ac:dyDescent="0.25">
      <c r="G50" s="71" t="s">
        <v>49</v>
      </c>
      <c r="H50" s="93" t="e">
        <f>+O42</f>
        <v>#DIV/0!</v>
      </c>
      <c r="I50" s="93">
        <f>+O43</f>
        <v>0</v>
      </c>
      <c r="J50" s="94" t="e">
        <f>+O41</f>
        <v>#DIV/0!</v>
      </c>
    </row>
    <row r="59" spans="2:10" ht="12.75" customHeight="1" x14ac:dyDescent="0.25">
      <c r="G59" s="1" t="s">
        <v>30</v>
      </c>
      <c r="H59" s="1" t="s">
        <v>31</v>
      </c>
      <c r="I59" s="44" t="e">
        <f>+IF(D14=G12,I23,IF(D14=G13,I28,I31))</f>
        <v>#DIV/0!</v>
      </c>
    </row>
    <row r="60" spans="2:10" ht="12.75" customHeight="1" x14ac:dyDescent="0.25">
      <c r="G60" s="1" t="s">
        <v>32</v>
      </c>
      <c r="H60" s="1" t="s">
        <v>31</v>
      </c>
      <c r="I60" s="44" t="e">
        <f>+I59-I61</f>
        <v>#DIV/0!</v>
      </c>
    </row>
    <row r="61" spans="2:10" ht="12.75" customHeight="1" x14ac:dyDescent="0.25">
      <c r="B61" s="1" t="s">
        <v>129</v>
      </c>
      <c r="G61" s="41" t="s">
        <v>67</v>
      </c>
      <c r="H61" s="41" t="s">
        <v>31</v>
      </c>
      <c r="I61" s="97" t="e">
        <f>+INDEX(H48:J50,MATCH(D14,G48:G50,0),MATCH(D19,H47:J47,0))</f>
        <v>#N/A</v>
      </c>
    </row>
    <row r="62" spans="2:10" ht="12.75" customHeight="1" x14ac:dyDescent="0.25">
      <c r="G62" s="41" t="s">
        <v>127</v>
      </c>
      <c r="H62" s="41" t="s">
        <v>45</v>
      </c>
      <c r="I62" s="97">
        <f>+I9</f>
        <v>10</v>
      </c>
    </row>
    <row r="63" spans="2:10" ht="12.75" customHeight="1" x14ac:dyDescent="0.25">
      <c r="B63" s="1" t="s">
        <v>130</v>
      </c>
      <c r="G63" s="41" t="s">
        <v>128</v>
      </c>
      <c r="H63" s="41" t="s">
        <v>27</v>
      </c>
      <c r="I63" s="97" t="e">
        <f>+I62*I61</f>
        <v>#N/A</v>
      </c>
    </row>
    <row r="65" spans="7:10" ht="12.75" customHeight="1" x14ac:dyDescent="0.25">
      <c r="G65" s="41"/>
      <c r="H65" s="41"/>
      <c r="I65" s="97"/>
    </row>
    <row r="77" spans="7:10" ht="12.75" customHeight="1" x14ac:dyDescent="0.25">
      <c r="G77" s="41"/>
      <c r="H77" s="41"/>
      <c r="I77" s="52"/>
    </row>
    <row r="78" spans="7:10" ht="12.75" customHeight="1" x14ac:dyDescent="0.25">
      <c r="H78" s="48"/>
      <c r="I78" s="48"/>
      <c r="J78" s="48"/>
    </row>
    <row r="79" spans="7:10" ht="12.75" customHeight="1" x14ac:dyDescent="0.25">
      <c r="J79" s="48"/>
    </row>
    <row r="88" spans="7:10" ht="12.75" customHeight="1" x14ac:dyDescent="0.25">
      <c r="I88" s="42"/>
      <c r="J88" s="42"/>
    </row>
    <row r="89" spans="7:10" ht="12.75" customHeight="1" x14ac:dyDescent="0.25">
      <c r="G89" s="58"/>
      <c r="H89" s="56"/>
      <c r="I89" s="59"/>
      <c r="J89" s="42"/>
    </row>
    <row r="90" spans="7:10" ht="12.75" customHeight="1" x14ac:dyDescent="0.25">
      <c r="G90" s="56"/>
      <c r="H90" s="56"/>
      <c r="I90" s="56"/>
    </row>
  </sheetData>
  <hyperlinks>
    <hyperlink ref="B4" r:id="rId1" display="../../../../10406562/Shared Documents/Forms/AllItems.aspx?id=%2Fsites%2F10406562%2FShared%20Documents%2FWorking%20area"/>
    <hyperlink ref="J9" r:id="rId2"/>
  </hyperlinks>
  <pageMargins left="0.23622047244094491" right="0.23622047244094491" top="0.74803149606299213" bottom="0.74803149606299213" header="0.31496062992125984" footer="0.31496062992125984"/>
  <pageSetup paperSize="9" fitToWidth="0" fitToHeight="0" orientation="landscape" r:id="rId3"/>
  <headerFooter>
    <oddHeader xml:space="preserve">&amp;L&amp;G&amp;R&amp;18 </oddHeader>
    <oddFooter>&amp;C&amp;"Verdana,Regular"&amp;8&amp;P / &amp;K000000&amp;N</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drawing r:id="rId4"/>
  <legacyDrawing r:id="rId5"/>
  <legacyDrawingHF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80415B593A408742AD84FFCAE3CAF9A7" ma:contentTypeVersion="13" ma:contentTypeDescription="Opret et nyt dokument." ma:contentTypeScope="" ma:versionID="c1645eac7e04506142a49ec333be6b31">
  <xsd:schema xmlns:xsd="http://www.w3.org/2001/XMLSchema" xmlns:xs="http://www.w3.org/2001/XMLSchema" xmlns:p="http://schemas.microsoft.com/office/2006/metadata/properties" xmlns:ns2="cb91cc47-d0d0-4c10-bbf5-70fd6b4269ab" xmlns:ns3="3b3a10f6-ea0f-4835-969f-a362dfe7f837" targetNamespace="http://schemas.microsoft.com/office/2006/metadata/properties" ma:root="true" ma:fieldsID="37c3491e290e0d752ecf39b1a3bb75cd" ns2:_="" ns3:_="">
    <xsd:import namespace="cb91cc47-d0d0-4c10-bbf5-70fd6b4269ab"/>
    <xsd:import namespace="3b3a10f6-ea0f-4835-969f-a362dfe7f83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91cc47-d0d0-4c10-bbf5-70fd6b4269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description="" ma:indexed="true"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description="" ma:indexed="true"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b3a10f6-ea0f-4835-969f-a362dfe7f837"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16AD41-DBEE-41B7-854B-50ECBCEDE22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cb91cc47-d0d0-4c10-bbf5-70fd6b4269ab"/>
    <ds:schemaRef ds:uri="3b3a10f6-ea0f-4835-969f-a362dfe7f837"/>
    <ds:schemaRef ds:uri="http://www.w3.org/XML/1998/namespace"/>
    <ds:schemaRef ds:uri="http://purl.org/dc/dcmitype/"/>
  </ds:schemaRefs>
</ds:datastoreItem>
</file>

<file path=customXml/itemProps2.xml><?xml version="1.0" encoding="utf-8"?>
<ds:datastoreItem xmlns:ds="http://schemas.openxmlformats.org/officeDocument/2006/customXml" ds:itemID="{BD73617A-8830-4F95-A851-B50CE3A983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91cc47-d0d0-4c10-bbf5-70fd6b4269ab"/>
    <ds:schemaRef ds:uri="3b3a10f6-ea0f-4835-969f-a362dfe7f8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BA092C-B85C-4512-A80E-3FC723DA71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12</vt:i4>
      </vt:variant>
    </vt:vector>
  </HeadingPairs>
  <TitlesOfParts>
    <vt:vector size="12" baseType="lpstr">
      <vt:lpstr>Forside</vt:lpstr>
      <vt:lpstr>Introduktion</vt:lpstr>
      <vt:lpstr>Energisparetiltag</vt:lpstr>
      <vt:lpstr>1</vt:lpstr>
      <vt:lpstr>1_</vt:lpstr>
      <vt:lpstr>2</vt:lpstr>
      <vt:lpstr>2_</vt:lpstr>
      <vt:lpstr>3</vt:lpstr>
      <vt:lpstr>3_</vt:lpstr>
      <vt:lpstr>4</vt:lpstr>
      <vt:lpstr>4_</vt:lpstr>
      <vt:lpstr>Til ansøgning</vt:lpstr>
    </vt:vector>
  </TitlesOfParts>
  <Manager/>
  <Company>NIRAS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Rechter (CREC)</dc:creator>
  <cp:keywords/>
  <dc:description/>
  <cp:lastModifiedBy>Ane Fjord</cp:lastModifiedBy>
  <cp:revision/>
  <dcterms:created xsi:type="dcterms:W3CDTF">2020-09-14T08:19:50Z</dcterms:created>
  <dcterms:modified xsi:type="dcterms:W3CDTF">2021-12-16T09:24:46Z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0x01010080415B593A408742AD84FFCAE3CAF9A7</vt:lpwstr>
  </property>
  <property fmtid="{D5CDD505-2E9C-101B-9397-08002B2CF9AE}" pid="3" name="_dlc_DocIdItemGuid">
    <vt:lpwstr>619512d1-c83c-4812-95f6-be41f9d38672</vt:lpwstr>
  </property>
  <property fmtid="{D5CDD505-2E9C-101B-9397-08002B2CF9AE}" pid="4" name="NIRASScale">
    <vt:lpwstr/>
  </property>
  <property fmtid="{D5CDD505-2E9C-101B-9397-08002B2CF9AE}" pid="5" name="NIRASQAStatus">
    <vt:lpwstr>20;#Released|46590401-7b23-467b-9ed0-57b1b8795b5c</vt:lpwstr>
  </property>
  <property fmtid="{D5CDD505-2E9C-101B-9397-08002B2CF9AE}" pid="6" name="NIRASDocumentKind">
    <vt:lpwstr/>
  </property>
</Properties>
</file>