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Denne_projektmappe"/>
  <workbookProtection workbookAlgorithmName="SHA-512" workbookHashValue="QtBw37+idqqzx3bs+I9pgYEjFt3a+Qg8AjrRRdePcahvj5GvgBElUqJKI5OMLBBCZ4vk1wh+xHp/cTXVkRVOpg==" workbookSaltValue="WJogZ2j2PpSuk5E9sA8F+A==" workbookSpinCount="100000" lockStructure="1"/>
  <bookViews>
    <workbookView xWindow="0" yWindow="0" windowWidth="19200" windowHeight="5700"/>
  </bookViews>
  <sheets>
    <sheet name="Forside" sheetId="7" r:id="rId1"/>
    <sheet name="Beskrivelse" sheetId="8" r:id="rId2"/>
    <sheet name="Markplaner" sheetId="22" r:id="rId3"/>
    <sheet name="Omlægning af driftssystem" sheetId="20" r:id="rId4"/>
    <sheet name="Maskinhandling" sheetId="12" state="hidden" r:id="rId5"/>
  </sheets>
  <definedNames>
    <definedName name="Branche" localSheetId="2">#REF!</definedName>
    <definedName name="Branche" localSheetId="3">#REF!</definedName>
    <definedName name="Branche">#REF!</definedName>
    <definedName name="Kedelliste" localSheetId="2">#REF!</definedName>
    <definedName name="Kedelliste" localSheetId="3">#REF!</definedName>
    <definedName name="Kedelliste">#REF!</definedName>
    <definedName name="Manuel" localSheetId="2">#REF!</definedName>
    <definedName name="Manuel" localSheetId="3">#REF!</definedName>
    <definedName name="Manuel">#REF!</definedName>
    <definedName name="Procesenergi" localSheetId="2">#REF!</definedName>
    <definedName name="Procesenergi" localSheetId="3">#REF!</definedName>
    <definedName name="Procesenergi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20" l="1"/>
  <c r="C18" i="22" l="1"/>
  <c r="C19" i="22" s="1"/>
  <c r="N10" i="22" l="1"/>
  <c r="O15" i="22" l="1"/>
  <c r="O14" i="22"/>
  <c r="F21" i="12" l="1"/>
  <c r="Q10" i="20" l="1"/>
  <c r="Q9" i="20"/>
  <c r="X31" i="22"/>
  <c r="S25" i="22"/>
  <c r="H20" i="22"/>
  <c r="H19" i="22"/>
  <c r="C20" i="22"/>
  <c r="B18" i="22"/>
  <c r="B20" i="22" s="1"/>
  <c r="H16" i="22"/>
  <c r="H15" i="22"/>
  <c r="C14" i="22"/>
  <c r="C15" i="22" s="1"/>
  <c r="B14" i="22"/>
  <c r="B15" i="22" s="1"/>
  <c r="N9" i="22"/>
  <c r="N8" i="22"/>
  <c r="B3" i="22"/>
  <c r="H11" i="22" l="1"/>
  <c r="B16" i="22"/>
  <c r="B19" i="22"/>
  <c r="C16" i="22"/>
  <c r="O16" i="22" l="1"/>
  <c r="F15" i="20" s="1"/>
  <c r="B11" i="22"/>
  <c r="P16" i="22"/>
  <c r="T30" i="12"/>
  <c r="E25" i="12" l="1"/>
  <c r="T27" i="20" l="1"/>
  <c r="Q11" i="20"/>
  <c r="Q8" i="20"/>
  <c r="B3" i="20"/>
  <c r="I12" i="20" l="1"/>
  <c r="H31" i="20" l="1"/>
  <c r="C31" i="20"/>
  <c r="H18" i="20"/>
  <c r="H20" i="20"/>
  <c r="C22" i="20"/>
  <c r="I22" i="20"/>
  <c r="I32" i="20"/>
  <c r="C32" i="20"/>
  <c r="C30" i="20"/>
  <c r="C18" i="20"/>
  <c r="C21" i="20"/>
  <c r="I31" i="20"/>
  <c r="I34" i="20"/>
  <c r="I30" i="20"/>
  <c r="I24" i="20"/>
  <c r="I19" i="20"/>
  <c r="I21" i="20"/>
  <c r="I18" i="20"/>
  <c r="I20" i="20"/>
  <c r="C20" i="20"/>
  <c r="C19" i="20"/>
  <c r="H19" i="20"/>
  <c r="B12" i="20"/>
  <c r="E20" i="12" l="1"/>
  <c r="E17" i="12" l="1"/>
  <c r="F26" i="12" s="1"/>
  <c r="H30" i="20" l="1"/>
  <c r="H22" i="20"/>
  <c r="H32" i="20"/>
  <c r="H21" i="20"/>
  <c r="H24" i="20" l="1"/>
  <c r="O16" i="20" s="1"/>
  <c r="H34" i="20"/>
  <c r="O21" i="20" l="1"/>
  <c r="O20" i="20" s="1"/>
  <c r="O4" i="8" l="1"/>
  <c r="B2" i="8" l="1"/>
</calcChain>
</file>

<file path=xl/sharedStrings.xml><?xml version="1.0" encoding="utf-8"?>
<sst xmlns="http://schemas.openxmlformats.org/spreadsheetml/2006/main" count="108" uniqueCount="82">
  <si>
    <t>Forside</t>
  </si>
  <si>
    <t>Afgrænsning af standardløsning</t>
  </si>
  <si>
    <t>•</t>
  </si>
  <si>
    <t>Ja</t>
  </si>
  <si>
    <t>Nej</t>
  </si>
  <si>
    <t>Input</t>
  </si>
  <si>
    <t>%</t>
  </si>
  <si>
    <t>Resultat</t>
  </si>
  <si>
    <t>MWh/år</t>
  </si>
  <si>
    <t>Procentvis besparelse</t>
  </si>
  <si>
    <t>Energibesparelse pr. år</t>
  </si>
  <si>
    <t>Retur</t>
  </si>
  <si>
    <t>Tilskud til energibesparelser og energieffektiviseringer i erhvervsvirksomheder</t>
  </si>
  <si>
    <t>Gule felter skal udfyldes</t>
  </si>
  <si>
    <t>Grå felter skal IKKE udfyldes</t>
  </si>
  <si>
    <t>Energiforbrug i efter-situationen</t>
  </si>
  <si>
    <t>Energitype i efter-situationen</t>
  </si>
  <si>
    <t>Energiforbrug i før-situationen</t>
  </si>
  <si>
    <t>Energitype i før-situationen</t>
  </si>
  <si>
    <t>Sådan kommer du i gang</t>
  </si>
  <si>
    <t>Det kan du</t>
  </si>
  <si>
    <r>
      <rPr>
        <b/>
        <sz val="9"/>
        <color theme="1"/>
        <rFont val="Calibri"/>
        <family val="2"/>
        <scheme val="minor"/>
      </rPr>
      <t>1.</t>
    </r>
    <r>
      <rPr>
        <sz val="9"/>
        <color theme="1"/>
        <rFont val="Calibri"/>
        <family val="2"/>
        <scheme val="minor"/>
      </rPr>
      <t xml:space="preserve"> Se hvilke projekter der er indbefattet standardløsningen </t>
    </r>
  </si>
  <si>
    <r>
      <rPr>
        <b/>
        <sz val="9"/>
        <color theme="1"/>
        <rFont val="Calibri"/>
        <family val="2"/>
        <scheme val="minor"/>
      </rPr>
      <t>2.</t>
    </r>
    <r>
      <rPr>
        <sz val="9"/>
        <color theme="1"/>
        <rFont val="Calibri"/>
        <family val="2"/>
        <scheme val="minor"/>
      </rPr>
      <t xml:space="preserve"> Se dokumentationskrav der er gældende for standardløsningen </t>
    </r>
  </si>
  <si>
    <r>
      <rPr>
        <b/>
        <sz val="9"/>
        <color theme="1"/>
        <rFont val="Calibri"/>
        <family val="2"/>
        <scheme val="minor"/>
      </rPr>
      <t>1.</t>
    </r>
    <r>
      <rPr>
        <sz val="9"/>
        <color theme="1"/>
        <rFont val="Calibri"/>
        <family val="2"/>
        <scheme val="minor"/>
      </rPr>
      <t xml:space="preserve"> Læs om de aktuelle energisparetiltag på fanen "Beskrivelse"</t>
    </r>
  </si>
  <si>
    <r>
      <rPr>
        <b/>
        <sz val="9"/>
        <color theme="1"/>
        <rFont val="Calibri"/>
        <family val="2"/>
        <scheme val="minor"/>
      </rPr>
      <t>2.</t>
    </r>
    <r>
      <rPr>
        <sz val="9"/>
        <color theme="1"/>
        <rFont val="Calibri"/>
        <family val="2"/>
        <scheme val="minor"/>
      </rPr>
      <t xml:space="preserve"> Udfyld standardløsningen</t>
    </r>
  </si>
  <si>
    <r>
      <rPr>
        <b/>
        <sz val="9"/>
        <color theme="1"/>
        <rFont val="Calibri"/>
        <family val="2"/>
        <scheme val="minor"/>
      </rPr>
      <t xml:space="preserve">3. </t>
    </r>
    <r>
      <rPr>
        <sz val="9"/>
        <color theme="1"/>
        <rFont val="Calibri"/>
        <family val="2"/>
        <scheme val="minor"/>
      </rPr>
      <t xml:space="preserve">Vedlæg den udfyldte standardløsning i fase 2 ansøgningsskemaet </t>
    </r>
  </si>
  <si>
    <t>Før-situation</t>
  </si>
  <si>
    <t>Efter-situation</t>
  </si>
  <si>
    <t xml:space="preserve"> Specifikke dokumentationskrav til standardløsningen</t>
  </si>
  <si>
    <t>Ja/Nej</t>
  </si>
  <si>
    <t>ha/år</t>
  </si>
  <si>
    <t>Såbedsharvning</t>
  </si>
  <si>
    <t>Tromling</t>
  </si>
  <si>
    <t>Total</t>
  </si>
  <si>
    <t>ha</t>
  </si>
  <si>
    <t>Antal ha arbejdet er udført på</t>
  </si>
  <si>
    <t>Dybdeharvning</t>
  </si>
  <si>
    <t>L/ha</t>
  </si>
  <si>
    <t>Pløjning</t>
  </si>
  <si>
    <t>Halmstrigling</t>
  </si>
  <si>
    <t>Stubharvning</t>
  </si>
  <si>
    <t>Tallerkenharvning</t>
  </si>
  <si>
    <t>Kombisåning</t>
  </si>
  <si>
    <t>Rotorharvesåning</t>
  </si>
  <si>
    <t>No-Till såning i stub</t>
  </si>
  <si>
    <t>Gødskning</t>
  </si>
  <si>
    <t>Gas-/dieselolie</t>
  </si>
  <si>
    <t>Liste</t>
  </si>
  <si>
    <t>Pot. Liste til gødskning</t>
  </si>
  <si>
    <t>Begge/ingen</t>
  </si>
  <si>
    <t>Kun ny</t>
  </si>
  <si>
    <t>Kun gammel</t>
  </si>
  <si>
    <t>Indsendes der billede, jf. krav nr. 2</t>
  </si>
  <si>
    <r>
      <t xml:space="preserve">4. </t>
    </r>
    <r>
      <rPr>
        <sz val="9"/>
        <color theme="1"/>
        <rFont val="Calibri"/>
        <family val="2"/>
        <scheme val="minor"/>
      </rPr>
      <t>Hvis du går i stå, Læs "Vejledning til standardløsning for overgang til reduceret jordbehandling med beregner af energiforbruget</t>
    </r>
    <r>
      <rPr>
        <b/>
        <sz val="9"/>
        <color theme="1"/>
        <rFont val="Calibri"/>
        <family val="2"/>
        <scheme val="minor"/>
      </rPr>
      <t>"</t>
    </r>
  </si>
  <si>
    <t>Udfyldelse af fanen Markplaner</t>
  </si>
  <si>
    <t>Ingen</t>
  </si>
  <si>
    <t>Kan den eksisterende og den nye såmaskine tildele gødning samtidig med såningen?</t>
  </si>
  <si>
    <t>Marker total</t>
  </si>
  <si>
    <t>Total marker som ikke er i drift</t>
  </si>
  <si>
    <t>Er den anvendte traktor registreringspligtig eller godkendt iht. køretøjsregistreringsloven (jf. dokumentationskrav nr. 1)?</t>
  </si>
  <si>
    <t>Liste til dyrkningsprincip i efter</t>
  </si>
  <si>
    <t>DS-CA</t>
  </si>
  <si>
    <t>TDS-ST</t>
  </si>
  <si>
    <t>Tilpasset direkte såning/Strip-Till</t>
  </si>
  <si>
    <t>Standardløsning for overgang til reduceret jordbehandling</t>
  </si>
  <si>
    <t>Liste til dyrkningsprincip i før</t>
  </si>
  <si>
    <t>Pløjet system</t>
  </si>
  <si>
    <t>Harvet system (pløjefri)</t>
  </si>
  <si>
    <t>Pløjet/Harvet system</t>
  </si>
  <si>
    <r>
      <t>Er der tale om omlægning til "Direkte såning/Conservation Agriculture" eller "Tilpasset direkte såning/Strip-Till"</t>
    </r>
    <r>
      <rPr>
        <sz val="10"/>
        <rFont val="Verdana"/>
        <family val="2"/>
      </rPr>
      <t>, som defineret i vejledningens kap. 1?</t>
    </r>
  </si>
  <si>
    <t>Direkte såning/Conservation Agriculture</t>
  </si>
  <si>
    <t>Omlægges der til "Direkte såning/ Conservation Agriculture" eller "Tilpasset direkte såning/Strip-Till?</t>
  </si>
  <si>
    <t>Marker under drift</t>
  </si>
  <si>
    <t>Er det nuværende dyrkningssystem et "Pløjet system" eller "Harvet system (pløjefri)"?</t>
  </si>
  <si>
    <t xml:space="preserve">Her indtastes markarealer, som indgår i den/de indsendte markplaner - markarealerne i standardløsningen skal dokumenteres ved indsendelse af selve markplanerne.
</t>
  </si>
  <si>
    <t>Her afklares hvad det nuværende dyrkningssystem er, hvad der omlægges over til af dyrkningssystem i efter-situation, og hvorvidt der udfases en tildeling af handelsgødning med gødningsspreder.</t>
  </si>
  <si>
    <t>Standardløsningen er henvendt til de situationer, hvor et dyrkningssystem omlægges til enten "Direkte såning/Conservation Agriculture" eller "Tilpasset direkte såning/Strip-Till". Standardløsningen er frivillig at anvende, men hvis den ikke anvendes skal projektets energiforbrug i før- og efter-situationen opgøres specifikt.</t>
  </si>
  <si>
    <t>Dyrkes markerne som konventionelt landbrug?</t>
  </si>
  <si>
    <t>Vers. 1  01.03.2023</t>
  </si>
  <si>
    <t>Indgår der jordarealer fra forpagtningskontrakter eller samarbejdskontrakter i ansøgningen?</t>
  </si>
  <si>
    <t>Indgår der egne jordarealer i ansøgningen?</t>
  </si>
  <si>
    <t>Omlægning af driftssytem til "Direkte Såning/Conservation Agriculture" eller "Tilpasset direkte såning/Strip-Till"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</si>
</sst>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\ _k_r_._-;\-* #,##0.0\ _k_r_._-;_-* &quot;-&quot;?\ _k_r_._-;_-@_-"/>
    <numFmt numFmtId="167" formatCode="#,##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9999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009999"/>
      <name val="Calibri"/>
      <family val="2"/>
      <scheme val="minor"/>
    </font>
    <font>
      <sz val="9"/>
      <color theme="1"/>
      <name val="Verdana"/>
      <family val="2"/>
    </font>
    <font>
      <sz val="9"/>
      <color theme="0" tint="-0.499984740745262"/>
      <name val="Calibri"/>
      <family val="2"/>
      <scheme val="minor"/>
    </font>
    <font>
      <sz val="9"/>
      <color theme="0" tint="-0.499984740745262"/>
      <name val="Verdana"/>
      <family val="2"/>
    </font>
    <font>
      <sz val="14"/>
      <color theme="4" tint="-0.249977111117893"/>
      <name val="Verdana"/>
      <family val="2"/>
    </font>
    <font>
      <sz val="14"/>
      <color theme="9" tint="-0.499984740745262"/>
      <name val="Verdana"/>
      <family val="2"/>
    </font>
    <font>
      <sz val="9"/>
      <name val="Calibri"/>
      <family val="2"/>
      <scheme val="minor"/>
    </font>
    <font>
      <sz val="9"/>
      <color theme="9" tint="0.59999389629810485"/>
      <name val="Verdana"/>
      <family val="2"/>
    </font>
    <font>
      <sz val="9"/>
      <name val="Verdana"/>
      <family val="2"/>
    </font>
    <font>
      <b/>
      <sz val="12"/>
      <color theme="9" tint="-0.499984740745262"/>
      <name val="Verdana"/>
      <family val="2"/>
    </font>
    <font>
      <sz val="18"/>
      <color theme="9" tint="0.79998168889431442"/>
      <name val="Verdana"/>
      <family val="2"/>
    </font>
    <font>
      <sz val="11"/>
      <color theme="4" tint="-0.249977111117893"/>
      <name val="Verdana"/>
      <family val="2"/>
    </font>
    <font>
      <b/>
      <sz val="9"/>
      <color theme="1"/>
      <name val="Verdana"/>
      <family val="2"/>
    </font>
    <font>
      <i/>
      <sz val="9"/>
      <color rgb="FFFF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9"/>
      <color theme="9" tint="0.59999389629810485"/>
      <name val="Verdana"/>
      <family val="2"/>
    </font>
    <font>
      <sz val="9"/>
      <color theme="0"/>
      <name val="Verdana"/>
      <family val="2"/>
    </font>
    <font>
      <sz val="24"/>
      <color theme="1"/>
      <name val="Verdana"/>
      <family val="2"/>
    </font>
    <font>
      <u/>
      <sz val="20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Verdana"/>
      <family val="2"/>
    </font>
    <font>
      <sz val="10"/>
      <color theme="4" tint="-0.249977111117893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4" tint="-0.249977111117893"/>
      <name val="Verdana"/>
      <family val="2"/>
    </font>
    <font>
      <i/>
      <sz val="10"/>
      <color theme="4" tint="-0.249977111117893"/>
      <name val="Calibri"/>
      <family val="2"/>
      <scheme val="minor"/>
    </font>
    <font>
      <i/>
      <sz val="10"/>
      <color theme="1"/>
      <name val="Verdana"/>
      <family val="2"/>
    </font>
    <font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4" tint="-0.249977111117893"/>
      <name val="Verdana"/>
      <family val="2"/>
    </font>
    <font>
      <sz val="14"/>
      <color rgb="FF009999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theme="0" tint="-0.14999847407452621"/>
      <name val="Verdana"/>
      <family val="2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Verdana"/>
      <family val="2"/>
    </font>
    <font>
      <sz val="9"/>
      <color theme="0" tint="-0.14999847407452621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sz val="11"/>
      <color rgb="FFFF0000"/>
      <name val="Verdana"/>
      <family val="2"/>
    </font>
    <font>
      <u/>
      <sz val="14"/>
      <color theme="10"/>
      <name val="Calibri"/>
      <family val="2"/>
      <scheme val="minor"/>
    </font>
    <font>
      <sz val="10"/>
      <color rgb="FFFF0000"/>
      <name val="Verdana"/>
      <family val="2"/>
    </font>
    <font>
      <sz val="9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12"/>
      <name val="Verdana"/>
      <family val="2"/>
    </font>
    <font>
      <sz val="11"/>
      <name val="Calibri"/>
      <family val="2"/>
      <scheme val="minor"/>
    </font>
    <font>
      <sz val="9"/>
      <color theme="5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" fillId="8" borderId="0" applyNumberFormat="0" applyBorder="0" applyAlignment="0" applyProtection="0"/>
  </cellStyleXfs>
  <cellXfs count="259">
    <xf numFmtId="0" fontId="0" fillId="0" borderId="0" xfId="0"/>
    <xf numFmtId="0" fontId="3" fillId="3" borderId="0" xfId="3" applyFont="1" applyFill="1"/>
    <xf numFmtId="0" fontId="6" fillId="3" borderId="0" xfId="3" applyFont="1" applyFill="1"/>
    <xf numFmtId="0" fontId="9" fillId="3" borderId="0" xfId="3" applyFont="1" applyFill="1"/>
    <xf numFmtId="0" fontId="6" fillId="5" borderId="0" xfId="3" applyFont="1" applyFill="1"/>
    <xf numFmtId="0" fontId="6" fillId="3" borderId="0" xfId="3" quotePrefix="1" applyFont="1" applyFill="1"/>
    <xf numFmtId="0" fontId="6" fillId="3" borderId="0" xfId="3" applyFont="1" applyFill="1" applyBorder="1"/>
    <xf numFmtId="0" fontId="6" fillId="7" borderId="0" xfId="3" applyFont="1" applyFill="1"/>
    <xf numFmtId="0" fontId="5" fillId="3" borderId="0" xfId="4" applyFont="1" applyFill="1" applyBorder="1" applyAlignment="1" applyProtection="1">
      <alignment vertical="center"/>
      <protection hidden="1"/>
    </xf>
    <xf numFmtId="0" fontId="7" fillId="3" borderId="0" xfId="0" applyFont="1" applyFill="1" applyAlignment="1" applyProtection="1">
      <alignment horizontal="right"/>
      <protection hidden="1"/>
    </xf>
    <xf numFmtId="0" fontId="6" fillId="3" borderId="0" xfId="3" applyFont="1" applyFill="1" applyProtection="1">
      <protection hidden="1"/>
    </xf>
    <xf numFmtId="0" fontId="7" fillId="3" borderId="0" xfId="0" applyFont="1" applyFill="1" applyAlignment="1" applyProtection="1">
      <alignment vertical="top" wrapText="1"/>
      <protection hidden="1"/>
    </xf>
    <xf numFmtId="0" fontId="9" fillId="3" borderId="0" xfId="3" applyFont="1" applyFill="1" applyAlignment="1" applyProtection="1">
      <alignment vertical="center" wrapText="1"/>
      <protection hidden="1"/>
    </xf>
    <xf numFmtId="0" fontId="9" fillId="3" borderId="0" xfId="3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0" fontId="11" fillId="3" borderId="0" xfId="0" applyFont="1" applyFill="1" applyAlignment="1" applyProtection="1">
      <alignment horizontal="right"/>
      <protection hidden="1"/>
    </xf>
    <xf numFmtId="0" fontId="9" fillId="3" borderId="0" xfId="3" applyFont="1" applyFill="1" applyBorder="1" applyAlignment="1">
      <alignment horizontal="left"/>
    </xf>
    <xf numFmtId="0" fontId="6" fillId="3" borderId="0" xfId="3" applyFont="1" applyFill="1" applyBorder="1" applyAlignment="1">
      <alignment vertical="center"/>
    </xf>
    <xf numFmtId="0" fontId="13" fillId="3" borderId="0" xfId="3" applyFont="1" applyFill="1" applyBorder="1"/>
    <xf numFmtId="0" fontId="6" fillId="3" borderId="0" xfId="3" applyFont="1" applyFill="1" applyBorder="1" applyAlignment="1">
      <alignment horizontal="center" vertical="center"/>
    </xf>
    <xf numFmtId="0" fontId="6" fillId="3" borderId="0" xfId="3" quotePrefix="1" applyFont="1" applyFill="1" applyBorder="1" applyAlignment="1">
      <alignment horizontal="left" vertical="center"/>
    </xf>
    <xf numFmtId="0" fontId="13" fillId="3" borderId="0" xfId="3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left" vertical="center"/>
    </xf>
    <xf numFmtId="0" fontId="14" fillId="3" borderId="0" xfId="3" applyFont="1" applyFill="1" applyBorder="1"/>
    <xf numFmtId="0" fontId="15" fillId="3" borderId="0" xfId="3" applyFont="1" applyFill="1" applyBorder="1"/>
    <xf numFmtId="0" fontId="9" fillId="3" borderId="0" xfId="3" applyFont="1" applyFill="1" applyBorder="1" applyAlignment="1"/>
    <xf numFmtId="0" fontId="6" fillId="3" borderId="0" xfId="3" applyFont="1" applyFill="1" applyBorder="1" applyAlignment="1" applyProtection="1">
      <alignment vertical="center"/>
      <protection hidden="1"/>
    </xf>
    <xf numFmtId="0" fontId="6" fillId="3" borderId="0" xfId="3" applyFont="1" applyFill="1" applyBorder="1" applyProtection="1">
      <protection hidden="1"/>
    </xf>
    <xf numFmtId="0" fontId="31" fillId="3" borderId="0" xfId="0" applyFont="1" applyFill="1"/>
    <xf numFmtId="0" fontId="31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31" fillId="3" borderId="0" xfId="0" applyFont="1" applyFill="1" applyAlignment="1" applyProtection="1">
      <protection hidden="1"/>
    </xf>
    <xf numFmtId="0" fontId="2" fillId="3" borderId="0" xfId="0" applyFont="1" applyFill="1" applyAlignment="1" applyProtection="1">
      <alignment horizontal="left" vertical="top" wrapText="1"/>
      <protection hidden="1"/>
    </xf>
    <xf numFmtId="0" fontId="2" fillId="3" borderId="0" xfId="0" applyFont="1" applyFill="1" applyAlignment="1" applyProtection="1">
      <alignment horizontal="center" vertical="top" wrapText="1"/>
      <protection hidden="1"/>
    </xf>
    <xf numFmtId="0" fontId="9" fillId="3" borderId="0" xfId="3" applyFont="1" applyFill="1" applyBorder="1" applyAlignment="1">
      <alignment horizontal="left" vertical="center"/>
    </xf>
    <xf numFmtId="0" fontId="6" fillId="3" borderId="0" xfId="3" applyFont="1" applyFill="1" applyBorder="1" applyAlignment="1">
      <alignment horizontal="left"/>
    </xf>
    <xf numFmtId="0" fontId="17" fillId="3" borderId="0" xfId="3" applyFont="1" applyFill="1" applyBorder="1" applyAlignment="1">
      <alignment horizontal="left" vertical="center"/>
    </xf>
    <xf numFmtId="0" fontId="3" fillId="3" borderId="0" xfId="3" applyFont="1" applyFill="1" applyProtection="1">
      <protection hidden="1"/>
    </xf>
    <xf numFmtId="0" fontId="5" fillId="3" borderId="0" xfId="4" applyFont="1" applyFill="1" applyAlignment="1" applyProtection="1">
      <alignment vertical="center"/>
      <protection hidden="1"/>
    </xf>
    <xf numFmtId="0" fontId="8" fillId="3" borderId="0" xfId="3" applyFont="1" applyFill="1" applyProtection="1">
      <protection hidden="1"/>
    </xf>
    <xf numFmtId="0" fontId="7" fillId="3" borderId="0" xfId="0" applyFont="1" applyFill="1" applyAlignment="1" applyProtection="1">
      <alignment horizontal="center" vertical="top"/>
      <protection hidden="1"/>
    </xf>
    <xf numFmtId="0" fontId="9" fillId="3" borderId="0" xfId="3" applyFont="1" applyFill="1" applyProtection="1">
      <protection hidden="1"/>
    </xf>
    <xf numFmtId="0" fontId="9" fillId="3" borderId="0" xfId="3" applyFont="1" applyFill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0" fontId="6" fillId="5" borderId="0" xfId="3" applyFont="1" applyFill="1" applyProtection="1">
      <protection hidden="1"/>
    </xf>
    <xf numFmtId="0" fontId="32" fillId="3" borderId="0" xfId="3" applyFont="1" applyFill="1" applyProtection="1">
      <protection hidden="1"/>
    </xf>
    <xf numFmtId="0" fontId="33" fillId="3" borderId="0" xfId="4" applyFont="1" applyFill="1" applyProtection="1">
      <protection hidden="1"/>
    </xf>
    <xf numFmtId="0" fontId="34" fillId="3" borderId="0" xfId="3" applyFont="1" applyFill="1" applyProtection="1">
      <protection hidden="1"/>
    </xf>
    <xf numFmtId="0" fontId="35" fillId="3" borderId="0" xfId="0" applyFont="1" applyFill="1" applyAlignment="1" applyProtection="1">
      <alignment horizontal="right"/>
      <protection hidden="1"/>
    </xf>
    <xf numFmtId="0" fontId="34" fillId="7" borderId="0" xfId="3" applyFont="1" applyFill="1"/>
    <xf numFmtId="0" fontId="37" fillId="3" borderId="0" xfId="3" applyFont="1" applyFill="1" applyProtection="1">
      <protection hidden="1"/>
    </xf>
    <xf numFmtId="0" fontId="38" fillId="3" borderId="0" xfId="4" applyFont="1" applyFill="1" applyProtection="1">
      <protection hidden="1"/>
    </xf>
    <xf numFmtId="0" fontId="27" fillId="3" borderId="0" xfId="4" applyFont="1" applyFill="1" applyAlignment="1" applyProtection="1">
      <alignment horizontal="center"/>
      <protection hidden="1"/>
    </xf>
    <xf numFmtId="0" fontId="37" fillId="7" borderId="0" xfId="3" applyFont="1" applyFill="1" applyProtection="1">
      <protection hidden="1"/>
    </xf>
    <xf numFmtId="0" fontId="23" fillId="7" borderId="0" xfId="3" applyFont="1" applyFill="1" applyAlignment="1" applyProtection="1">
      <alignment horizontal="center"/>
      <protection hidden="1"/>
    </xf>
    <xf numFmtId="0" fontId="39" fillId="7" borderId="0" xfId="4" applyFont="1" applyFill="1" applyProtection="1">
      <protection hidden="1"/>
    </xf>
    <xf numFmtId="0" fontId="6" fillId="7" borderId="0" xfId="3" applyFont="1" applyFill="1" applyProtection="1">
      <protection hidden="1"/>
    </xf>
    <xf numFmtId="0" fontId="27" fillId="7" borderId="0" xfId="4" applyFont="1" applyFill="1" applyAlignment="1" applyProtection="1">
      <alignment horizontal="center"/>
      <protection hidden="1"/>
    </xf>
    <xf numFmtId="2" fontId="20" fillId="6" borderId="0" xfId="2" applyNumberFormat="1" applyFont="1" applyFill="1" applyAlignment="1" applyProtection="1">
      <alignment horizontal="center" vertical="center"/>
      <protection hidden="1"/>
    </xf>
    <xf numFmtId="2" fontId="21" fillId="6" borderId="6" xfId="2" applyNumberFormat="1" applyFont="1" applyFill="1" applyBorder="1" applyAlignment="1" applyProtection="1">
      <alignment horizontal="center" vertical="center"/>
      <protection hidden="1"/>
    </xf>
    <xf numFmtId="2" fontId="19" fillId="6" borderId="0" xfId="3" applyNumberFormat="1" applyFont="1" applyFill="1" applyAlignment="1" applyProtection="1">
      <alignment horizontal="center" vertical="center"/>
      <protection hidden="1"/>
    </xf>
    <xf numFmtId="0" fontId="19" fillId="6" borderId="0" xfId="3" applyFont="1" applyFill="1" applyAlignment="1" applyProtection="1">
      <alignment horizontal="center" vertical="center"/>
      <protection hidden="1"/>
    </xf>
    <xf numFmtId="0" fontId="12" fillId="6" borderId="0" xfId="3" applyFont="1" applyFill="1" applyAlignment="1" applyProtection="1">
      <alignment horizontal="center" vertical="center"/>
      <protection hidden="1"/>
    </xf>
    <xf numFmtId="1" fontId="24" fillId="3" borderId="0" xfId="3" applyNumberFormat="1" applyFont="1" applyFill="1" applyAlignment="1" applyProtection="1">
      <alignment horizontal="right" vertical="center" indent="2"/>
      <protection hidden="1"/>
    </xf>
    <xf numFmtId="0" fontId="26" fillId="3" borderId="0" xfId="4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0" fillId="7" borderId="0" xfId="0" applyFill="1" applyBorder="1" applyProtection="1">
      <protection hidden="1"/>
    </xf>
    <xf numFmtId="0" fontId="7" fillId="3" borderId="0" xfId="0" applyFont="1" applyFill="1" applyAlignment="1" applyProtection="1">
      <alignment horizontal="right" vertical="top"/>
      <protection hidden="1"/>
    </xf>
    <xf numFmtId="0" fontId="10" fillId="3" borderId="0" xfId="3" applyFont="1" applyFill="1" applyProtection="1">
      <protection hidden="1"/>
    </xf>
    <xf numFmtId="0" fontId="6" fillId="3" borderId="0" xfId="3" quotePrefix="1" applyFont="1" applyFill="1" applyProtection="1">
      <protection hidden="1"/>
    </xf>
    <xf numFmtId="0" fontId="12" fillId="3" borderId="0" xfId="3" applyFont="1" applyFill="1" applyProtection="1">
      <protection hidden="1"/>
    </xf>
    <xf numFmtId="0" fontId="13" fillId="3" borderId="0" xfId="3" applyFont="1" applyFill="1" applyProtection="1">
      <protection hidden="1"/>
    </xf>
    <xf numFmtId="0" fontId="6" fillId="6" borderId="0" xfId="3" applyFont="1" applyFill="1" applyAlignment="1" applyProtection="1">
      <alignment horizontal="center" vertical="center"/>
      <protection hidden="1"/>
    </xf>
    <xf numFmtId="0" fontId="6" fillId="6" borderId="0" xfId="3" applyFont="1" applyFill="1" applyProtection="1">
      <protection hidden="1"/>
    </xf>
    <xf numFmtId="0" fontId="14" fillId="3" borderId="0" xfId="3" applyFont="1" applyFill="1" applyAlignment="1" applyProtection="1">
      <alignment vertical="center"/>
      <protection hidden="1"/>
    </xf>
    <xf numFmtId="0" fontId="6" fillId="3" borderId="0" xfId="3" applyFont="1" applyFill="1" applyAlignment="1" applyProtection="1">
      <alignment vertical="center"/>
      <protection hidden="1"/>
    </xf>
    <xf numFmtId="0" fontId="19" fillId="4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9" fillId="2" borderId="0" xfId="0" applyFont="1" applyFill="1" applyProtection="1">
      <protection hidden="1"/>
    </xf>
    <xf numFmtId="0" fontId="15" fillId="3" borderId="0" xfId="3" applyFont="1" applyFill="1" applyProtection="1">
      <protection hidden="1"/>
    </xf>
    <xf numFmtId="0" fontId="44" fillId="6" borderId="0" xfId="3" applyFont="1" applyFill="1" applyAlignment="1" applyProtection="1">
      <alignment horizontal="center" vertical="center"/>
      <protection hidden="1"/>
    </xf>
    <xf numFmtId="0" fontId="16" fillId="6" borderId="0" xfId="3" applyFont="1" applyFill="1" applyAlignment="1" applyProtection="1">
      <alignment horizontal="left" vertical="center"/>
      <protection hidden="1"/>
    </xf>
    <xf numFmtId="0" fontId="9" fillId="6" borderId="0" xfId="3" applyFont="1" applyFill="1" applyAlignment="1" applyProtection="1">
      <alignment horizontal="left" vertical="center"/>
      <protection hidden="1"/>
    </xf>
    <xf numFmtId="0" fontId="19" fillId="6" borderId="0" xfId="3" applyFont="1" applyFill="1" applyAlignment="1" applyProtection="1">
      <alignment horizontal="left" vertical="center"/>
      <protection hidden="1"/>
    </xf>
    <xf numFmtId="0" fontId="29" fillId="6" borderId="0" xfId="3" applyFont="1" applyFill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left" vertical="center"/>
      <protection hidden="1"/>
    </xf>
    <xf numFmtId="0" fontId="45" fillId="6" borderId="0" xfId="3" applyFont="1" applyFill="1" applyAlignment="1" applyProtection="1">
      <alignment horizontal="center" vertical="center"/>
      <protection hidden="1"/>
    </xf>
    <xf numFmtId="0" fontId="45" fillId="6" borderId="0" xfId="3" quotePrefix="1" applyFont="1" applyFill="1" applyAlignment="1" applyProtection="1">
      <alignment horizontal="left" vertical="center"/>
      <protection hidden="1"/>
    </xf>
    <xf numFmtId="0" fontId="6" fillId="6" borderId="0" xfId="3" applyFont="1" applyFill="1" applyAlignment="1" applyProtection="1">
      <alignment vertical="center"/>
      <protection hidden="1"/>
    </xf>
    <xf numFmtId="0" fontId="30" fillId="6" borderId="0" xfId="0" applyFont="1" applyFill="1" applyAlignment="1" applyProtection="1">
      <alignment horizontal="left" vertical="center"/>
      <protection hidden="1"/>
    </xf>
    <xf numFmtId="0" fontId="6" fillId="3" borderId="0" xfId="3" applyFont="1" applyFill="1" applyAlignment="1" applyProtection="1">
      <alignment wrapText="1"/>
      <protection hidden="1"/>
    </xf>
    <xf numFmtId="0" fontId="45" fillId="6" borderId="0" xfId="3" applyFont="1" applyFill="1" applyAlignment="1" applyProtection="1">
      <alignment horizontal="center" vertical="center" wrapText="1"/>
      <protection hidden="1"/>
    </xf>
    <xf numFmtId="0" fontId="19" fillId="6" borderId="0" xfId="3" quotePrefix="1" applyFont="1" applyFill="1" applyAlignment="1" applyProtection="1">
      <alignment horizontal="left" vertical="center" wrapText="1"/>
      <protection hidden="1"/>
    </xf>
    <xf numFmtId="0" fontId="0" fillId="6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wrapText="1"/>
      <protection hidden="1"/>
    </xf>
    <xf numFmtId="0" fontId="0" fillId="7" borderId="0" xfId="0" applyFill="1" applyBorder="1" applyAlignment="1" applyProtection="1">
      <alignment wrapText="1"/>
      <protection hidden="1"/>
    </xf>
    <xf numFmtId="0" fontId="28" fillId="6" borderId="0" xfId="3" applyFont="1" applyFill="1" applyAlignment="1" applyProtection="1">
      <alignment horizontal="center" vertical="center"/>
      <protection hidden="1"/>
    </xf>
    <xf numFmtId="0" fontId="41" fillId="7" borderId="0" xfId="0" applyFont="1" applyFill="1" applyBorder="1" applyProtection="1">
      <protection hidden="1"/>
    </xf>
    <xf numFmtId="0" fontId="19" fillId="6" borderId="0" xfId="3" applyFont="1" applyFill="1" applyAlignment="1" applyProtection="1">
      <alignment horizontal="left" vertical="center" wrapText="1"/>
      <protection hidden="1"/>
    </xf>
    <xf numFmtId="0" fontId="21" fillId="6" borderId="7" xfId="3" applyFont="1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16" fillId="3" borderId="0" xfId="3" applyFont="1" applyFill="1" applyProtection="1">
      <protection hidden="1"/>
    </xf>
    <xf numFmtId="0" fontId="6" fillId="3" borderId="0" xfId="3" applyFont="1" applyFill="1" applyAlignment="1" applyProtection="1">
      <alignment horizontal="center" vertical="center"/>
      <protection hidden="1"/>
    </xf>
    <xf numFmtId="0" fontId="6" fillId="3" borderId="0" xfId="3" quotePrefix="1" applyFont="1" applyFill="1" applyAlignment="1" applyProtection="1">
      <alignment horizontal="left" wrapText="1"/>
      <protection hidden="1"/>
    </xf>
    <xf numFmtId="0" fontId="47" fillId="6" borderId="0" xfId="3" applyFont="1" applyFill="1" applyAlignment="1" applyProtection="1">
      <alignment horizontal="left" vertical="center" wrapText="1"/>
      <protection hidden="1"/>
    </xf>
    <xf numFmtId="1" fontId="45" fillId="6" borderId="0" xfId="3" applyNumberFormat="1" applyFont="1" applyFill="1" applyAlignment="1" applyProtection="1">
      <alignment horizontal="left" vertical="center"/>
      <protection hidden="1"/>
    </xf>
    <xf numFmtId="1" fontId="45" fillId="6" borderId="0" xfId="3" quotePrefix="1" applyNumberFormat="1" applyFont="1" applyFill="1" applyAlignment="1" applyProtection="1">
      <alignment horizontal="left" vertical="center" wrapText="1"/>
      <protection hidden="1"/>
    </xf>
    <xf numFmtId="0" fontId="6" fillId="3" borderId="0" xfId="3" quotePrefix="1" applyFont="1" applyFill="1" applyAlignment="1" applyProtection="1">
      <alignment horizontal="left" vertical="center" wrapText="1"/>
      <protection hidden="1"/>
    </xf>
    <xf numFmtId="0" fontId="23" fillId="3" borderId="0" xfId="3" applyFont="1" applyFill="1" applyBorder="1" applyAlignment="1" applyProtection="1">
      <alignment horizontal="center" vertical="center"/>
      <protection hidden="1"/>
    </xf>
    <xf numFmtId="0" fontId="40" fillId="7" borderId="0" xfId="3" applyFont="1" applyFill="1" applyBorder="1" applyAlignment="1" applyProtection="1">
      <alignment vertical="center" wrapText="1"/>
      <protection hidden="1"/>
    </xf>
    <xf numFmtId="3" fontId="42" fillId="7" borderId="0" xfId="1" applyNumberFormat="1" applyFont="1" applyFill="1" applyBorder="1" applyAlignment="1" applyProtection="1">
      <alignment vertical="center"/>
      <protection locked="0" hidden="1"/>
    </xf>
    <xf numFmtId="0" fontId="43" fillId="7" borderId="0" xfId="3" applyFont="1" applyFill="1" applyBorder="1" applyAlignment="1" applyProtection="1">
      <alignment vertical="center"/>
      <protection hidden="1"/>
    </xf>
    <xf numFmtId="0" fontId="28" fillId="6" borderId="0" xfId="3" applyFont="1" applyFill="1" applyProtection="1">
      <protection hidden="1"/>
    </xf>
    <xf numFmtId="0" fontId="45" fillId="6" borderId="0" xfId="3" applyFont="1" applyFill="1" applyProtection="1">
      <protection hidden="1"/>
    </xf>
    <xf numFmtId="0" fontId="0" fillId="3" borderId="10" xfId="0" applyFill="1" applyBorder="1" applyProtection="1">
      <protection hidden="1"/>
    </xf>
    <xf numFmtId="0" fontId="47" fillId="6" borderId="0" xfId="3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Protection="1">
      <protection hidden="1"/>
    </xf>
    <xf numFmtId="0" fontId="6" fillId="3" borderId="0" xfId="3" applyFont="1" applyFill="1" applyAlignment="1" applyProtection="1">
      <alignment horizontal="left" vertical="center" wrapText="1"/>
      <protection hidden="1"/>
    </xf>
    <xf numFmtId="0" fontId="18" fillId="3" borderId="0" xfId="3" applyFont="1" applyFill="1" applyAlignment="1" applyProtection="1">
      <alignment vertical="center"/>
      <protection hidden="1"/>
    </xf>
    <xf numFmtId="0" fontId="18" fillId="3" borderId="0" xfId="3" applyFont="1" applyFill="1" applyProtection="1">
      <protection hidden="1"/>
    </xf>
    <xf numFmtId="0" fontId="4" fillId="3" borderId="0" xfId="4" applyFill="1" applyAlignment="1" applyProtection="1">
      <alignment horizontal="center" vertical="top"/>
      <protection hidden="1"/>
    </xf>
    <xf numFmtId="0" fontId="0" fillId="7" borderId="0" xfId="0" applyFill="1" applyProtection="1">
      <protection hidden="1"/>
    </xf>
    <xf numFmtId="166" fontId="0" fillId="7" borderId="0" xfId="0" applyNumberFormat="1" applyFill="1" applyProtection="1">
      <protection hidden="1"/>
    </xf>
    <xf numFmtId="0" fontId="50" fillId="3" borderId="0" xfId="3" applyFont="1" applyFill="1" applyProtection="1">
      <protection hidden="1"/>
    </xf>
    <xf numFmtId="0" fontId="1" fillId="8" borderId="0" xfId="5"/>
    <xf numFmtId="0" fontId="1" fillId="8" borderId="8" xfId="5" applyBorder="1"/>
    <xf numFmtId="0" fontId="1" fillId="8" borderId="0" xfId="5" applyBorder="1"/>
    <xf numFmtId="0" fontId="0" fillId="8" borderId="0" xfId="5" applyFont="1" applyAlignment="1">
      <alignment vertical="center"/>
    </xf>
    <xf numFmtId="0" fontId="19" fillId="6" borderId="0" xfId="3" quotePrefix="1" applyFont="1" applyFill="1" applyBorder="1" applyAlignment="1" applyProtection="1">
      <alignment horizontal="left" vertical="center" wrapText="1"/>
      <protection hidden="1"/>
    </xf>
    <xf numFmtId="0" fontId="45" fillId="6" borderId="0" xfId="3" quotePrefix="1" applyFont="1" applyFill="1" applyAlignment="1" applyProtection="1">
      <alignment horizontal="left" vertical="center" wrapText="1"/>
      <protection hidden="1"/>
    </xf>
    <xf numFmtId="165" fontId="0" fillId="0" borderId="0" xfId="0" applyNumberFormat="1"/>
    <xf numFmtId="0" fontId="20" fillId="6" borderId="0" xfId="3" applyFont="1" applyFill="1" applyAlignment="1" applyProtection="1">
      <alignment horizontal="left" vertical="center"/>
      <protection hidden="1"/>
    </xf>
    <xf numFmtId="0" fontId="19" fillId="6" borderId="0" xfId="3" quotePrefix="1" applyFont="1" applyFill="1" applyAlignment="1" applyProtection="1">
      <alignment horizontal="center" vertical="center"/>
      <protection hidden="1"/>
    </xf>
    <xf numFmtId="0" fontId="0" fillId="6" borderId="0" xfId="0" applyFill="1"/>
    <xf numFmtId="167" fontId="19" fillId="7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6" borderId="0" xfId="0" applyFill="1" applyBorder="1"/>
    <xf numFmtId="0" fontId="46" fillId="6" borderId="0" xfId="3" applyFont="1" applyFill="1" applyAlignment="1" applyProtection="1">
      <alignment vertical="center"/>
      <protection hidden="1"/>
    </xf>
    <xf numFmtId="0" fontId="46" fillId="6" borderId="0" xfId="3" applyFont="1" applyFill="1" applyAlignment="1" applyProtection="1">
      <alignment vertical="center" wrapText="1"/>
      <protection hidden="1"/>
    </xf>
    <xf numFmtId="0" fontId="45" fillId="6" borderId="0" xfId="3" applyFont="1" applyFill="1" applyAlignment="1" applyProtection="1">
      <alignment vertical="center" wrapText="1"/>
      <protection hidden="1"/>
    </xf>
    <xf numFmtId="167" fontId="45" fillId="7" borderId="1" xfId="0" applyNumberFormat="1" applyFont="1" applyFill="1" applyBorder="1" applyAlignment="1">
      <alignment horizontal="center" vertical="center"/>
    </xf>
    <xf numFmtId="0" fontId="45" fillId="6" borderId="0" xfId="3" applyFont="1" applyFill="1" applyBorder="1" applyAlignment="1" applyProtection="1">
      <alignment vertical="center" wrapText="1"/>
      <protection hidden="1"/>
    </xf>
    <xf numFmtId="0" fontId="45" fillId="6" borderId="0" xfId="3" applyFont="1" applyFill="1" applyAlignment="1" applyProtection="1">
      <alignment vertical="center"/>
      <protection hidden="1"/>
    </xf>
    <xf numFmtId="0" fontId="45" fillId="6" borderId="0" xfId="3" applyFont="1" applyFill="1" applyBorder="1" applyAlignment="1" applyProtection="1">
      <alignment vertical="center"/>
      <protection hidden="1"/>
    </xf>
    <xf numFmtId="0" fontId="22" fillId="6" borderId="0" xfId="3" applyFont="1" applyFill="1" applyAlignment="1" applyProtection="1">
      <alignment vertical="center" wrapText="1"/>
      <protection hidden="1"/>
    </xf>
    <xf numFmtId="0" fontId="20" fillId="6" borderId="0" xfId="3" applyFont="1" applyFill="1" applyAlignment="1" applyProtection="1">
      <alignment horizontal="center" vertical="center" wrapText="1"/>
      <protection hidden="1"/>
    </xf>
    <xf numFmtId="0" fontId="20" fillId="6" borderId="0" xfId="3" applyFont="1" applyFill="1" applyAlignment="1" applyProtection="1">
      <alignment vertical="center" wrapText="1"/>
      <protection hidden="1"/>
    </xf>
    <xf numFmtId="0" fontId="19" fillId="6" borderId="0" xfId="3" quotePrefix="1" applyFont="1" applyFill="1" applyAlignment="1" applyProtection="1">
      <alignment vertical="center"/>
      <protection hidden="1"/>
    </xf>
    <xf numFmtId="0" fontId="20" fillId="6" borderId="0" xfId="3" quotePrefix="1" applyFont="1" applyFill="1" applyAlignment="1" applyProtection="1">
      <alignment vertical="center"/>
      <protection hidden="1"/>
    </xf>
    <xf numFmtId="0" fontId="19" fillId="6" borderId="0" xfId="0" applyFont="1" applyFill="1" applyAlignment="1">
      <alignment horizontal="center" vertical="center"/>
    </xf>
    <xf numFmtId="0" fontId="48" fillId="5" borderId="0" xfId="4" applyFont="1" applyFill="1" applyAlignment="1" applyProtection="1">
      <alignment horizontal="center"/>
      <protection hidden="1"/>
    </xf>
    <xf numFmtId="0" fontId="4" fillId="5" borderId="0" xfId="4" applyFill="1" applyAlignment="1" applyProtection="1">
      <alignment horizontal="center"/>
      <protection hidden="1"/>
    </xf>
    <xf numFmtId="0" fontId="52" fillId="3" borderId="0" xfId="4" applyFont="1" applyFill="1" applyAlignment="1" applyProtection="1">
      <alignment vertical="center"/>
      <protection hidden="1"/>
    </xf>
    <xf numFmtId="0" fontId="48" fillId="3" borderId="0" xfId="4" quotePrefix="1" applyFont="1" applyFill="1" applyAlignment="1"/>
    <xf numFmtId="0" fontId="48" fillId="3" borderId="0" xfId="4" applyFont="1" applyFill="1" applyAlignment="1"/>
    <xf numFmtId="0" fontId="45" fillId="6" borderId="0" xfId="3" applyFont="1" applyFill="1" applyAlignment="1" applyProtection="1">
      <alignment horizontal="left" vertical="center" wrapText="1"/>
      <protection hidden="1"/>
    </xf>
    <xf numFmtId="0" fontId="19" fillId="6" borderId="0" xfId="3" quotePrefix="1" applyFont="1" applyFill="1" applyAlignment="1" applyProtection="1">
      <alignment horizontal="left" vertical="center"/>
      <protection hidden="1"/>
    </xf>
    <xf numFmtId="0" fontId="45" fillId="6" borderId="0" xfId="3" applyFont="1" applyFill="1" applyAlignment="1" applyProtection="1">
      <alignment horizontal="left" vertical="center"/>
      <protection hidden="1"/>
    </xf>
    <xf numFmtId="0" fontId="28" fillId="6" borderId="0" xfId="3" applyFont="1" applyFill="1" applyAlignment="1" applyProtection="1">
      <alignment horizontal="left" vertical="center" wrapText="1"/>
      <protection hidden="1"/>
    </xf>
    <xf numFmtId="0" fontId="28" fillId="6" borderId="0" xfId="3" applyFont="1" applyFill="1" applyAlignment="1" applyProtection="1">
      <alignment horizontal="left" vertical="center"/>
      <protection hidden="1"/>
    </xf>
    <xf numFmtId="0" fontId="48" fillId="3" borderId="0" xfId="4" applyFont="1" applyFill="1" applyAlignment="1" applyProtection="1">
      <alignment horizontal="center"/>
      <protection hidden="1"/>
    </xf>
    <xf numFmtId="0" fontId="4" fillId="3" borderId="0" xfId="4" applyFill="1" applyAlignment="1" applyProtection="1">
      <alignment horizontal="center"/>
      <protection hidden="1"/>
    </xf>
    <xf numFmtId="0" fontId="21" fillId="3" borderId="0" xfId="3" applyFont="1" applyFill="1" applyBorder="1" applyAlignment="1" applyProtection="1">
      <alignment vertical="center"/>
      <protection hidden="1"/>
    </xf>
    <xf numFmtId="2" fontId="21" fillId="3" borderId="0" xfId="2" applyNumberFormat="1" applyFont="1" applyFill="1" applyBorder="1" applyAlignment="1" applyProtection="1">
      <alignment horizontal="center" vertical="center"/>
      <protection hidden="1"/>
    </xf>
    <xf numFmtId="0" fontId="21" fillId="3" borderId="0" xfId="3" applyFont="1" applyFill="1" applyBorder="1" applyAlignment="1" applyProtection="1">
      <alignment horizontal="center" vertical="center"/>
      <protection hidden="1"/>
    </xf>
    <xf numFmtId="0" fontId="16" fillId="3" borderId="0" xfId="3" applyFont="1" applyFill="1" applyBorder="1" applyProtection="1">
      <protection hidden="1"/>
    </xf>
    <xf numFmtId="0" fontId="6" fillId="3" borderId="0" xfId="3" applyFont="1" applyFill="1" applyAlignment="1" applyProtection="1">
      <alignment horizontal="left" vertical="center"/>
      <protection hidden="1"/>
    </xf>
    <xf numFmtId="0" fontId="9" fillId="3" borderId="0" xfId="3" applyFont="1" applyFill="1" applyAlignment="1" applyProtection="1">
      <alignment horizontal="left" vertical="center"/>
      <protection hidden="1"/>
    </xf>
    <xf numFmtId="0" fontId="21" fillId="6" borderId="5" xfId="3" applyFont="1" applyFill="1" applyBorder="1" applyAlignment="1" applyProtection="1">
      <alignment horizontal="left" vertical="center"/>
      <protection hidden="1"/>
    </xf>
    <xf numFmtId="0" fontId="21" fillId="6" borderId="6" xfId="3" applyFont="1" applyFill="1" applyBorder="1" applyAlignment="1" applyProtection="1">
      <alignment horizontal="left" vertical="center"/>
      <protection hidden="1"/>
    </xf>
    <xf numFmtId="0" fontId="28" fillId="6" borderId="0" xfId="3" applyFont="1" applyFill="1" applyBorder="1" applyAlignment="1" applyProtection="1">
      <alignment horizontal="left" vertical="center" wrapText="1"/>
      <protection hidden="1"/>
    </xf>
    <xf numFmtId="0" fontId="45" fillId="6" borderId="0" xfId="3" applyFont="1" applyFill="1" applyAlignment="1" applyProtection="1">
      <alignment horizontal="left" vertical="center" wrapText="1"/>
      <protection hidden="1"/>
    </xf>
    <xf numFmtId="0" fontId="19" fillId="6" borderId="0" xfId="3" quotePrefix="1" applyFont="1" applyFill="1" applyAlignment="1" applyProtection="1">
      <alignment horizontal="left" vertical="center"/>
      <protection hidden="1"/>
    </xf>
    <xf numFmtId="0" fontId="19" fillId="6" borderId="4" xfId="3" quotePrefix="1" applyFont="1" applyFill="1" applyBorder="1" applyAlignment="1" applyProtection="1">
      <alignment horizontal="left" vertical="center"/>
      <protection hidden="1"/>
    </xf>
    <xf numFmtId="0" fontId="9" fillId="3" borderId="0" xfId="3" applyFont="1" applyFill="1" applyAlignment="1" applyProtection="1">
      <alignment horizontal="left" vertical="center"/>
      <protection hidden="1"/>
    </xf>
    <xf numFmtId="0" fontId="45" fillId="6" borderId="0" xfId="3" applyFont="1" applyFill="1" applyAlignment="1" applyProtection="1">
      <alignment horizontal="left" vertical="center"/>
      <protection hidden="1"/>
    </xf>
    <xf numFmtId="0" fontId="6" fillId="4" borderId="1" xfId="3" applyFont="1" applyFill="1" applyBorder="1" applyAlignment="1" applyProtection="1">
      <alignment horizontal="center" vertical="center"/>
      <protection locked="0" hidden="1"/>
    </xf>
    <xf numFmtId="0" fontId="0" fillId="6" borderId="0" xfId="0" applyFill="1" applyBorder="1" applyProtection="1">
      <protection hidden="1"/>
    </xf>
    <xf numFmtId="0" fontId="45" fillId="6" borderId="0" xfId="3" applyFont="1" applyFill="1" applyBorder="1" applyProtection="1">
      <protection hidden="1"/>
    </xf>
    <xf numFmtId="0" fontId="18" fillId="6" borderId="0" xfId="3" applyFont="1" applyFill="1" applyAlignment="1" applyProtection="1">
      <alignment vertical="center"/>
      <protection hidden="1"/>
    </xf>
    <xf numFmtId="0" fontId="9" fillId="3" borderId="0" xfId="3" applyFont="1" applyFill="1" applyAlignment="1" applyProtection="1">
      <protection hidden="1"/>
    </xf>
    <xf numFmtId="2" fontId="19" fillId="2" borderId="0" xfId="1" applyNumberFormat="1" applyFont="1" applyFill="1" applyBorder="1" applyAlignment="1" applyProtection="1">
      <alignment vertical="center"/>
      <protection hidden="1"/>
    </xf>
    <xf numFmtId="165" fontId="19" fillId="6" borderId="0" xfId="1" applyNumberFormat="1" applyFont="1" applyFill="1" applyBorder="1" applyAlignment="1" applyProtection="1">
      <alignment vertical="center"/>
      <protection hidden="1"/>
    </xf>
    <xf numFmtId="0" fontId="0" fillId="3" borderId="0" xfId="0" applyFill="1"/>
    <xf numFmtId="0" fontId="0" fillId="3" borderId="0" xfId="0" applyFill="1" applyBorder="1" applyAlignment="1" applyProtection="1">
      <alignment wrapText="1"/>
      <protection hidden="1"/>
    </xf>
    <xf numFmtId="0" fontId="46" fillId="6" borderId="0" xfId="3" applyFont="1" applyFill="1" applyBorder="1" applyAlignment="1" applyProtection="1">
      <alignment vertical="center" wrapText="1"/>
      <protection hidden="1"/>
    </xf>
    <xf numFmtId="0" fontId="28" fillId="6" borderId="0" xfId="3" applyFont="1" applyFill="1" applyAlignment="1" applyProtection="1">
      <alignment vertical="center" wrapText="1"/>
      <protection hidden="1"/>
    </xf>
    <xf numFmtId="0" fontId="28" fillId="6" borderId="0" xfId="3" applyFont="1" applyFill="1" applyBorder="1" applyAlignment="1" applyProtection="1">
      <alignment vertical="center" wrapText="1"/>
      <protection hidden="1"/>
    </xf>
    <xf numFmtId="0" fontId="28" fillId="6" borderId="0" xfId="3" applyFont="1" applyFill="1" applyAlignment="1" applyProtection="1">
      <alignment vertical="center"/>
      <protection hidden="1"/>
    </xf>
    <xf numFmtId="2" fontId="19" fillId="4" borderId="2" xfId="3" applyNumberFormat="1" applyFont="1" applyFill="1" applyBorder="1" applyAlignment="1" applyProtection="1">
      <alignment horizontal="center" vertical="center"/>
      <protection locked="0" hidden="1"/>
    </xf>
    <xf numFmtId="0" fontId="6" fillId="3" borderId="0" xfId="3" applyFont="1" applyFill="1" applyAlignment="1" applyProtection="1">
      <alignment vertical="center" wrapText="1"/>
      <protection hidden="1"/>
    </xf>
    <xf numFmtId="0" fontId="1" fillId="3" borderId="0" xfId="5" applyFill="1"/>
    <xf numFmtId="0" fontId="19" fillId="3" borderId="0" xfId="3" applyFont="1" applyFill="1" applyBorder="1" applyAlignment="1" applyProtection="1">
      <alignment horizontal="left" vertical="center"/>
      <protection hidden="1"/>
    </xf>
    <xf numFmtId="0" fontId="19" fillId="3" borderId="0" xfId="3" quotePrefix="1" applyFont="1" applyFill="1" applyBorder="1" applyAlignment="1" applyProtection="1">
      <alignment horizontal="left" vertical="center" wrapText="1"/>
      <protection hidden="1"/>
    </xf>
    <xf numFmtId="2" fontId="19" fillId="3" borderId="0" xfId="3" applyNumberFormat="1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Border="1" applyAlignment="1" applyProtection="1">
      <alignment horizontal="left" vertical="center"/>
      <protection hidden="1"/>
    </xf>
    <xf numFmtId="0" fontId="0" fillId="9" borderId="0" xfId="0" applyFill="1"/>
    <xf numFmtId="0" fontId="19" fillId="6" borderId="0" xfId="3" quotePrefix="1" applyFont="1" applyFill="1" applyAlignment="1" applyProtection="1">
      <alignment horizontal="left" vertical="center"/>
      <protection hidden="1"/>
    </xf>
    <xf numFmtId="0" fontId="49" fillId="3" borderId="0" xfId="0" applyFont="1" applyFill="1" applyProtection="1">
      <protection hidden="1"/>
    </xf>
    <xf numFmtId="0" fontId="53" fillId="6" borderId="0" xfId="3" quotePrefix="1" applyFont="1" applyFill="1" applyAlignment="1" applyProtection="1">
      <alignment vertical="center"/>
      <protection hidden="1"/>
    </xf>
    <xf numFmtId="0" fontId="53" fillId="6" borderId="0" xfId="3" quotePrefix="1" applyFont="1" applyFill="1" applyBorder="1" applyAlignment="1" applyProtection="1">
      <alignment vertical="center"/>
      <protection hidden="1"/>
    </xf>
    <xf numFmtId="0" fontId="19" fillId="6" borderId="4" xfId="3" quotePrefix="1" applyFont="1" applyFill="1" applyBorder="1" applyAlignment="1" applyProtection="1">
      <alignment vertical="center"/>
      <protection hidden="1"/>
    </xf>
    <xf numFmtId="0" fontId="0" fillId="6" borderId="0" xfId="0" applyFill="1" applyBorder="1" applyAlignment="1" applyProtection="1">
      <alignment wrapText="1"/>
      <protection hidden="1"/>
    </xf>
    <xf numFmtId="0" fontId="46" fillId="6" borderId="0" xfId="3" quotePrefix="1" applyFont="1" applyFill="1" applyAlignment="1" applyProtection="1">
      <alignment horizontal="left" vertical="center"/>
      <protection hidden="1"/>
    </xf>
    <xf numFmtId="2" fontId="0" fillId="0" borderId="0" xfId="0" applyNumberFormat="1"/>
    <xf numFmtId="0" fontId="19" fillId="6" borderId="0" xfId="3" quotePrefix="1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6" fillId="6" borderId="0" xfId="3" quotePrefix="1" applyFont="1" applyFill="1" applyAlignment="1" applyProtection="1">
      <alignment horizontal="left" vertical="center" wrapText="1"/>
      <protection hidden="1"/>
    </xf>
    <xf numFmtId="0" fontId="13" fillId="3" borderId="0" xfId="3" applyFont="1" applyFill="1" applyAlignment="1" applyProtection="1">
      <alignment horizontal="left" vertical="center"/>
      <protection hidden="1"/>
    </xf>
    <xf numFmtId="0" fontId="55" fillId="3" borderId="0" xfId="4" applyFont="1" applyFill="1" applyAlignment="1" applyProtection="1">
      <alignment vertical="center"/>
      <protection hidden="1"/>
    </xf>
    <xf numFmtId="0" fontId="6" fillId="6" borderId="0" xfId="3" applyFont="1" applyFill="1" applyBorder="1" applyAlignment="1" applyProtection="1">
      <alignment vertical="center"/>
      <protection hidden="1"/>
    </xf>
    <xf numFmtId="2" fontId="19" fillId="6" borderId="0" xfId="3" applyNumberFormat="1" applyFont="1" applyFill="1" applyBorder="1" applyAlignment="1" applyProtection="1">
      <alignment horizontal="center" vertical="center"/>
      <protection locked="0" hidden="1"/>
    </xf>
    <xf numFmtId="0" fontId="1" fillId="6" borderId="0" xfId="5" applyFill="1" applyBorder="1"/>
    <xf numFmtId="0" fontId="19" fillId="6" borderId="0" xfId="3" quotePrefix="1" applyFont="1" applyFill="1" applyAlignment="1" applyProtection="1">
      <alignment horizontal="left" vertical="center"/>
      <protection hidden="1"/>
    </xf>
    <xf numFmtId="0" fontId="56" fillId="10" borderId="0" xfId="3" applyFont="1" applyFill="1" applyAlignment="1" applyProtection="1">
      <alignment horizontal="center" vertical="center"/>
      <protection hidden="1"/>
    </xf>
    <xf numFmtId="0" fontId="56" fillId="3" borderId="0" xfId="3" applyFont="1" applyFill="1" applyAlignment="1" applyProtection="1">
      <alignment horizontal="center" vertical="center"/>
      <protection hidden="1"/>
    </xf>
    <xf numFmtId="0" fontId="22" fillId="3" borderId="0" xfId="3" applyFont="1" applyFill="1" applyAlignment="1" applyProtection="1">
      <alignment vertical="center" wrapText="1"/>
      <protection hidden="1"/>
    </xf>
    <xf numFmtId="0" fontId="19" fillId="4" borderId="1" xfId="3" quotePrefix="1" applyFont="1" applyFill="1" applyBorder="1" applyAlignment="1" applyProtection="1">
      <alignment horizontal="center" vertical="center" wrapText="1"/>
      <protection locked="0" hidden="1"/>
    </xf>
    <xf numFmtId="0" fontId="19" fillId="6" borderId="0" xfId="3" quotePrefix="1" applyFont="1" applyFill="1" applyAlignment="1" applyProtection="1">
      <alignment horizontal="center" vertical="center" wrapText="1"/>
      <protection locked="0" hidden="1"/>
    </xf>
    <xf numFmtId="0" fontId="2" fillId="3" borderId="0" xfId="0" applyFont="1" applyFill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 vertical="top" wrapText="1"/>
      <protection hidden="1"/>
    </xf>
    <xf numFmtId="0" fontId="31" fillId="3" borderId="0" xfId="0" applyFont="1" applyFill="1" applyAlignment="1" applyProtection="1">
      <alignment horizontal="left" vertical="center" wrapText="1"/>
      <protection hidden="1"/>
    </xf>
    <xf numFmtId="0" fontId="17" fillId="3" borderId="0" xfId="3" applyFont="1" applyFill="1" applyBorder="1" applyAlignment="1">
      <alignment horizontal="left" vertical="center"/>
    </xf>
    <xf numFmtId="164" fontId="17" fillId="3" borderId="0" xfId="2" applyNumberFormat="1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left" vertical="center" wrapText="1"/>
    </xf>
    <xf numFmtId="0" fontId="6" fillId="3" borderId="0" xfId="3" applyFont="1" applyFill="1" applyBorder="1" applyAlignment="1">
      <alignment horizontal="left" vertical="center"/>
    </xf>
    <xf numFmtId="0" fontId="6" fillId="3" borderId="0" xfId="3" applyFont="1" applyFill="1" applyBorder="1" applyAlignment="1" applyProtection="1">
      <alignment horizontal="center" vertical="center"/>
      <protection hidden="1"/>
    </xf>
    <xf numFmtId="0" fontId="6" fillId="3" borderId="0" xfId="3" quotePrefix="1" applyFont="1" applyFill="1" applyBorder="1" applyAlignment="1" applyProtection="1">
      <alignment horizontal="left" vertical="center" wrapText="1"/>
      <protection hidden="1"/>
    </xf>
    <xf numFmtId="0" fontId="6" fillId="3" borderId="0" xfId="3" quotePrefix="1" applyFont="1" applyFill="1" applyBorder="1" applyAlignment="1">
      <alignment horizontal="left" vertical="center"/>
    </xf>
    <xf numFmtId="0" fontId="9" fillId="3" borderId="0" xfId="3" applyFont="1" applyFill="1" applyBorder="1" applyAlignment="1">
      <alignment horizontal="left" vertical="center"/>
    </xf>
    <xf numFmtId="164" fontId="6" fillId="3" borderId="0" xfId="2" applyNumberFormat="1" applyFont="1" applyFill="1" applyBorder="1" applyAlignment="1">
      <alignment horizontal="center" vertical="center"/>
    </xf>
    <xf numFmtId="0" fontId="6" fillId="3" borderId="0" xfId="3" quotePrefix="1" applyFont="1" applyFill="1" applyBorder="1" applyAlignment="1">
      <alignment horizontal="left" wrapText="1"/>
    </xf>
    <xf numFmtId="0" fontId="54" fillId="3" borderId="0" xfId="3" applyFont="1" applyFill="1" applyAlignment="1" applyProtection="1">
      <alignment horizontal="left" vertical="center" wrapText="1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0" fontId="9" fillId="3" borderId="0" xfId="3" applyFont="1" applyFill="1" applyBorder="1" applyAlignment="1">
      <alignment horizontal="left"/>
    </xf>
    <xf numFmtId="0" fontId="36" fillId="6" borderId="0" xfId="4" applyFont="1" applyFill="1" applyAlignment="1" applyProtection="1">
      <alignment horizontal="left" vertical="top" wrapText="1"/>
      <protection hidden="1"/>
    </xf>
    <xf numFmtId="0" fontId="36" fillId="7" borderId="0" xfId="4" applyFont="1" applyFill="1" applyAlignment="1" applyProtection="1">
      <alignment horizontal="left" vertical="top" wrapText="1"/>
      <protection hidden="1"/>
    </xf>
    <xf numFmtId="0" fontId="51" fillId="3" borderId="0" xfId="4" applyFont="1" applyFill="1" applyAlignment="1" applyProtection="1">
      <alignment horizontal="left" vertical="top" wrapText="1"/>
      <protection hidden="1"/>
    </xf>
    <xf numFmtId="0" fontId="48" fillId="3" borderId="0" xfId="4" applyFont="1" applyFill="1" applyAlignment="1">
      <alignment horizontal="left"/>
    </xf>
    <xf numFmtId="0" fontId="45" fillId="6" borderId="0" xfId="3" applyFont="1" applyFill="1" applyAlignment="1" applyProtection="1">
      <alignment horizontal="left" vertical="center" wrapText="1"/>
      <protection hidden="1"/>
    </xf>
    <xf numFmtId="0" fontId="25" fillId="3" borderId="0" xfId="4" applyFont="1" applyFill="1" applyProtection="1">
      <protection locked="0" hidden="1"/>
    </xf>
    <xf numFmtId="0" fontId="9" fillId="3" borderId="0" xfId="3" applyFont="1" applyFill="1" applyAlignment="1" applyProtection="1">
      <alignment horizontal="left"/>
      <protection hidden="1"/>
    </xf>
    <xf numFmtId="0" fontId="9" fillId="3" borderId="0" xfId="3" applyFont="1" applyFill="1" applyAlignment="1" applyProtection="1">
      <alignment horizontal="left" vertical="center"/>
      <protection hidden="1"/>
    </xf>
    <xf numFmtId="0" fontId="28" fillId="6" borderId="0" xfId="3" applyFont="1" applyFill="1" applyAlignment="1" applyProtection="1">
      <alignment horizontal="left" vertical="center"/>
      <protection hidden="1"/>
    </xf>
    <xf numFmtId="165" fontId="19" fillId="3" borderId="0" xfId="1" applyNumberFormat="1" applyFont="1" applyFill="1" applyBorder="1" applyAlignment="1" applyProtection="1">
      <alignment horizontal="center" vertical="center"/>
      <protection hidden="1"/>
    </xf>
    <xf numFmtId="0" fontId="46" fillId="6" borderId="0" xfId="3" applyFont="1" applyFill="1" applyAlignment="1" applyProtection="1">
      <alignment horizontal="left" vertical="top" wrapText="1"/>
      <protection hidden="1"/>
    </xf>
    <xf numFmtId="0" fontId="28" fillId="6" borderId="0" xfId="3" applyFont="1" applyFill="1" applyAlignment="1" applyProtection="1">
      <alignment horizontal="left" vertical="center" wrapText="1"/>
      <protection hidden="1"/>
    </xf>
    <xf numFmtId="0" fontId="45" fillId="6" borderId="0" xfId="3" applyFont="1" applyFill="1" applyAlignment="1" applyProtection="1">
      <alignment horizontal="left" vertical="top" wrapText="1"/>
      <protection hidden="1"/>
    </xf>
    <xf numFmtId="0" fontId="5" fillId="3" borderId="0" xfId="4" applyFont="1" applyFill="1" applyAlignment="1" applyProtection="1">
      <alignment horizontal="center" vertical="center"/>
      <protection hidden="1"/>
    </xf>
    <xf numFmtId="0" fontId="6" fillId="4" borderId="2" xfId="3" applyFont="1" applyFill="1" applyBorder="1" applyAlignment="1" applyProtection="1">
      <alignment horizontal="center" vertical="center"/>
      <protection locked="0" hidden="1"/>
    </xf>
    <xf numFmtId="0" fontId="6" fillId="4" borderId="3" xfId="3" applyFont="1" applyFill="1" applyBorder="1" applyAlignment="1" applyProtection="1">
      <alignment horizontal="center" vertical="center"/>
      <protection locked="0" hidden="1"/>
    </xf>
    <xf numFmtId="0" fontId="45" fillId="6" borderId="0" xfId="0" applyFont="1" applyFill="1" applyAlignment="1" applyProtection="1">
      <alignment horizontal="left" vertical="top" wrapText="1"/>
      <protection hidden="1"/>
    </xf>
    <xf numFmtId="0" fontId="19" fillId="4" borderId="2" xfId="0" applyFont="1" applyFill="1" applyBorder="1" applyAlignment="1" applyProtection="1">
      <alignment horizontal="center" vertical="center"/>
      <protection locked="0" hidden="1"/>
    </xf>
    <xf numFmtId="0" fontId="19" fillId="4" borderId="9" xfId="0" applyFont="1" applyFill="1" applyBorder="1" applyAlignment="1" applyProtection="1">
      <alignment horizontal="center" vertical="center"/>
      <protection locked="0" hidden="1"/>
    </xf>
    <xf numFmtId="0" fontId="19" fillId="4" borderId="3" xfId="0" applyFont="1" applyFill="1" applyBorder="1" applyAlignment="1" applyProtection="1">
      <alignment horizontal="center" vertical="center"/>
      <protection locked="0" hidden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40 % - Farve6" xfId="5" builtinId="51"/>
    <cellStyle name="Komma" xfId="2" builtinId="3"/>
    <cellStyle name="Link" xfId="4" builtinId="8"/>
    <cellStyle name="Normal" xfId="0" builtinId="0"/>
    <cellStyle name="Normal 2" xfId="3"/>
    <cellStyle name="Procent" xfId="1" builtinId="5"/>
  </cellStyles>
  <dxfs count="51">
    <dxf>
      <font>
        <color rgb="FFFFFF00"/>
      </font>
    </dxf>
    <dxf>
      <font>
        <color theme="9" tint="0.59996337778862885"/>
      </font>
      <fill>
        <patternFill>
          <bgColor theme="9" tint="0.59996337778862885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</dxf>
    <dxf>
      <font>
        <color rgb="FFFFFF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9" tint="0.59996337778862885"/>
      </font>
      <fill>
        <patternFill>
          <bgColor theme="9" tint="0.59996337778862885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</dxf>
    <dxf>
      <font>
        <color rgb="FFFFFF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9" tint="0.59996337778862885"/>
      </font>
      <fill>
        <patternFill>
          <bgColor theme="9" tint="0.59996337778862885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rgb="FFFFFF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#,##0.0"/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#,##0.0"/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 style="thin">
          <color auto="1"/>
        </top>
        <bottom/>
        <vertical/>
        <horizontal/>
      </border>
    </dxf>
    <dxf>
      <font>
        <b/>
        <i val="0"/>
        <u/>
        <color rgb="FFFF0000"/>
      </font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numFmt numFmtId="4" formatCode="#,##0.00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4" formatCode="#,##0.00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4" formatCode="#,##0.00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numFmt numFmtId="4" formatCode="#,##0.00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4" formatCode="#,##0.00"/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numFmt numFmtId="4" formatCode="#,##0.00"/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649</xdr:colOff>
      <xdr:row>1</xdr:row>
      <xdr:rowOff>3810</xdr:rowOff>
    </xdr:from>
    <xdr:to>
      <xdr:col>15</xdr:col>
      <xdr:colOff>629240</xdr:colOff>
      <xdr:row>2</xdr:row>
      <xdr:rowOff>385381</xdr:rowOff>
    </xdr:to>
    <xdr:pic>
      <xdr:nvPicPr>
        <xdr:cNvPr id="2" name="Picture 1" descr="Energistyrelsen søger en Kontorchef til energiadministrativt kraftcenter i  Esbjerg - Altinget - Alt om politi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499" y="86360"/>
          <a:ext cx="1155641" cy="559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526224</xdr:colOff>
      <xdr:row>14</xdr:row>
      <xdr:rowOff>114300</xdr:rowOff>
    </xdr:from>
    <xdr:to>
      <xdr:col>9</xdr:col>
      <xdr:colOff>139756</xdr:colOff>
      <xdr:row>18</xdr:row>
      <xdr:rowOff>139976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4524" y="2413000"/>
          <a:ext cx="893057" cy="686076"/>
        </a:xfrm>
        <a:prstGeom prst="rect">
          <a:avLst/>
        </a:prstGeom>
      </xdr:spPr>
    </xdr:pic>
    <xdr:clientData/>
  </xdr:twoCellAnchor>
  <xdr:twoCellAnchor editAs="oneCell">
    <xdr:from>
      <xdr:col>3</xdr:col>
      <xdr:colOff>797753</xdr:colOff>
      <xdr:row>14</xdr:row>
      <xdr:rowOff>114301</xdr:rowOff>
    </xdr:from>
    <xdr:to>
      <xdr:col>4</xdr:col>
      <xdr:colOff>818484</xdr:colOff>
      <xdr:row>18</xdr:row>
      <xdr:rowOff>139978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603" y="2413001"/>
          <a:ext cx="820831" cy="6860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20651</xdr:colOff>
      <xdr:row>1</xdr:row>
      <xdr:rowOff>129540</xdr:rowOff>
    </xdr:from>
    <xdr:to>
      <xdr:col>14</xdr:col>
      <xdr:colOff>418420</xdr:colOff>
      <xdr:row>3</xdr:row>
      <xdr:rowOff>107569</xdr:rowOff>
    </xdr:to>
    <xdr:pic>
      <xdr:nvPicPr>
        <xdr:cNvPr id="2" name="Picture 2" descr="Energistyrelsen søger en Kontorchef til energiadministrativt kraftcenter i  Esbjerg - Altinget - Alt om politik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7601" y="281940"/>
          <a:ext cx="1274069" cy="559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28298</xdr:colOff>
      <xdr:row>0</xdr:row>
      <xdr:rowOff>0</xdr:rowOff>
    </xdr:from>
    <xdr:ext cx="1155324" cy="593344"/>
    <xdr:pic>
      <xdr:nvPicPr>
        <xdr:cNvPr id="2" name="Picture 1" descr="Energistyrelsen søger en Kontorchef til energiadministrativt kraftcenter i  Esbjerg - Altinget - Alt om politik">
          <a:extLst>
            <a:ext uri="{FF2B5EF4-FFF2-40B4-BE49-F238E27FC236}">
              <a16:creationId xmlns:a16="http://schemas.microsoft.com/office/drawing/2014/main" id="{38308480-2C0F-4E0A-B08D-00D83986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5341" y="0"/>
          <a:ext cx="1155324" cy="593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9</xdr:col>
      <xdr:colOff>2284</xdr:colOff>
      <xdr:row>17</xdr:row>
      <xdr:rowOff>299357</xdr:rowOff>
    </xdr:from>
    <xdr:to>
      <xdr:col>16</xdr:col>
      <xdr:colOff>863</xdr:colOff>
      <xdr:row>37</xdr:row>
      <xdr:rowOff>11906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2CCB9D-08D2-41A2-BCA8-92A0CB08EBBD}"/>
            </a:ext>
          </a:extLst>
        </xdr:cNvPr>
        <xdr:cNvSpPr txBox="1"/>
      </xdr:nvSpPr>
      <xdr:spPr>
        <a:xfrm>
          <a:off x="7866362" y="4216513"/>
          <a:ext cx="4945626" cy="592761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Dokumentationskrav ved ansøgningen: 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skal indsendes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markplan (seneste markplan eller gns. af de seneste 3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år)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for:</a:t>
          </a:r>
          <a:b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Egne marker</a:t>
          </a:r>
          <a:b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Forpagtede marker (hvis markerne </a:t>
          </a:r>
          <a:r>
            <a:rPr lang="da-DK" sz="110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indgå i ansøgers egne markplaner)</a:t>
          </a:r>
          <a:b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Marker igennem samarbejdskontraker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Markplanen skal indeholde en opsumering af markernes afgrøder - alternativt kan der medsendes en opsumering af markernes afgrøder i excel-fil.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Indgår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forpagtningsmarker, så skal forpagtningskontrakterne for disse indsendes. Følgende skal fremgår:</a:t>
          </a:r>
          <a:b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Det forpagtede areal</a:t>
          </a:r>
          <a:b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Forpagtningsperioden og forpagtningsafgiften</a:t>
          </a:r>
          <a:b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Ophørs- og opsigelsgrunde</a:t>
          </a:r>
          <a:b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Kontrakten skal være underskrevet af forpagter og bortforpagter</a:t>
          </a:r>
          <a:endParaRPr lang="da-DK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Indgår der marker igennem "Samarbejdskontrakter", "Pasningsaftaler", el.lign., så skal det udførte arbejde entydigt dokumenteres igennem faktura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(som defineret i momsbekendtgørelse §57, stk.1.), idet der skal foreligge egentlig afregning imellem parterne.</a:t>
          </a:r>
          <a:b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Det skal fremgå, hvor mange hektar af markplanen, som aftalen omhandler.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endParaRPr lang="da-DK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Yderligere</a:t>
          </a:r>
          <a:r>
            <a:rPr lang="da-DK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vejledning henvises til vejledning </a:t>
          </a:r>
          <a:r>
            <a:rPr lang="da-DK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da-DK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Standardløsning for</a:t>
          </a:r>
          <a:r>
            <a:rPr lang="da-DK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overgang til reduceret jordbehandling</a:t>
          </a:r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da-DK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da-DK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da-DK"/>
            <a:t> </a:t>
          </a: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da-DK"/>
            <a:t> </a:t>
          </a:r>
        </a:p>
        <a:p>
          <a:endParaRPr lang="da-DK" sz="6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6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6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6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6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6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6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6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6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6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da-DK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Der gøres opmærksom på, at de generelle dokumentationskrav for ansøgningen skal være opfyldt. Dette gælder bl.a. budget og dokumentation for realisering. Disse findes i ”</a:t>
          </a:r>
          <a:r>
            <a:rPr lang="da-DK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Vejledning til ansøgning om Tilskud til energibesparelser og energieffektiviseringer i erhvervsvirksomheder”</a:t>
          </a:r>
          <a:endParaRPr lang="da-DK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endParaRPr lang="da-DK" sz="1100">
            <a:effectLst/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425450</xdr:colOff>
          <xdr:row>30</xdr:row>
          <xdr:rowOff>57150</xdr:rowOff>
        </xdr:from>
        <xdr:to>
          <xdr:col>13</xdr:col>
          <xdr:colOff>723900</xdr:colOff>
          <xdr:row>34</xdr:row>
          <xdr:rowOff>25400</xdr:rowOff>
        </xdr:to>
        <xdr:sp macro="" textlink="">
          <xdr:nvSpPr>
            <xdr:cNvPr id="39938" name="Object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504204</xdr:colOff>
      <xdr:row>0</xdr:row>
      <xdr:rowOff>15875</xdr:rowOff>
    </xdr:from>
    <xdr:ext cx="1155324" cy="593344"/>
    <xdr:pic>
      <xdr:nvPicPr>
        <xdr:cNvPr id="2" name="Picture 1" descr="Energistyrelsen søger en Kontorchef til energiadministrativt kraftcenter i  Esbjerg - Altinget - Alt om politik">
          <a:extLst>
            <a:ext uri="{FF2B5EF4-FFF2-40B4-BE49-F238E27FC236}">
              <a16:creationId xmlns:a16="http://schemas.microsoft.com/office/drawing/2014/main" id="{38308480-2C0F-4E0A-B08D-00D83986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2267" y="15875"/>
          <a:ext cx="1155324" cy="593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1457</xdr:colOff>
      <xdr:row>23</xdr:row>
      <xdr:rowOff>4647</xdr:rowOff>
    </xdr:from>
    <xdr:to>
      <xdr:col>17</xdr:col>
      <xdr:colOff>19439</xdr:colOff>
      <xdr:row>45</xdr:row>
      <xdr:rowOff>38991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2CCB9D-08D2-41A2-BCA8-92A0CB08EBBD}"/>
            </a:ext>
          </a:extLst>
        </xdr:cNvPr>
        <xdr:cNvSpPr txBox="1"/>
      </xdr:nvSpPr>
      <xdr:spPr>
        <a:xfrm>
          <a:off x="9898164" y="5905501"/>
          <a:ext cx="5012799" cy="594449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Dokumentationskrav ved ansøgningen: 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Dokumentation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at den pågældende traktor enten 1) ikke er registreringspligtig i henhold til køretøjsregistreringslovens § 2, stk. 2-3, eller § 3, eller 2) er godkendt i henhold til køretøjsregistreringslovens § 4. Hertil kan en kopi af traktorens registreringsattest indsendes, </a:t>
          </a:r>
          <a:r>
            <a:rPr lang="da-DK" sz="110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hvor det tydeligt fremgår, at dens anvendelse er registreret som Skov-, landbrug- og gartnerikørsel.</a:t>
          </a:r>
          <a:endParaRPr lang="da-DK" sz="110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skal indsendes billeddokumentation af de eksisterende redskaber. Hertil skal der også indsendes et tydeligt billede af redskabernes typemærkat/mærkeplade.</a:t>
          </a:r>
          <a:endParaRPr lang="da-DK" sz="1100" i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Årsoversigt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over virksomhedens indkøb af landbrugsdiesel skal indsendes. </a:t>
          </a:r>
          <a:b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det beregnede årsforbrug overstiger det dokumenterede årsforbrug, så skal der redegøres for differencen og dens validitet. </a:t>
          </a: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over de forventede støtteberettiget omkostninger for projektet.</a:t>
          </a:r>
          <a:b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a-DK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Dokumentationskrav ved ansøgning om udbetaling:</a:t>
          </a:r>
          <a:endParaRPr lang="da-DK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endParaRPr lang="da-DK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228600" indent="-228600">
            <a:buFont typeface="+mj-lt"/>
            <a:buAutoNum type="arabicPeriod"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Dokumentation på at projektet er realiseret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som dokumentation for realisering indsendes fakturaer for støtteberettiget omkostninger samt dokumentation på betaling af omkostninger ved en bankudskrift.</a:t>
          </a:r>
        </a:p>
        <a:p>
          <a:pPr marL="228600" indent="-228600">
            <a:buFont typeface="+mj-lt"/>
            <a:buAutoNum type="arabicPeriod"/>
          </a:pP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skal indsendes et datablad over den nye såmaskine, hvor det tydeligt fremgår, at såmaskinen kan anvendes til "Direkte såning/Conservation Agriculture" eller "Tilpasset direkte såning/Strip-Till".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9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a-DK" sz="9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Yderligere</a:t>
          </a:r>
          <a:r>
            <a:rPr lang="da-DK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vejledning henvises til vejledning </a:t>
          </a:r>
          <a:r>
            <a:rPr lang="da-DK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da-DK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Standardløsning for overgang til reduceret</a:t>
          </a:r>
          <a:r>
            <a:rPr lang="da-DK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jordbehandling med beregner af energiforbruget</a:t>
          </a:r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da-DK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da-DK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da-DK"/>
            <a:t> </a:t>
          </a: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da-DK"/>
            <a:t> </a:t>
          </a:r>
        </a:p>
        <a:p>
          <a:endParaRPr lang="da-DK"/>
        </a:p>
        <a:p>
          <a:endParaRPr lang="da-DK"/>
        </a:p>
        <a:p>
          <a:endParaRPr lang="da-DK"/>
        </a:p>
        <a:p>
          <a:endParaRPr lang="da-DK"/>
        </a:p>
        <a:p>
          <a:endParaRPr lang="da-DK"/>
        </a:p>
        <a:p>
          <a:pPr>
            <a:lnSpc>
              <a:spcPct val="107000"/>
            </a:lnSpc>
            <a:spcAft>
              <a:spcPts val="800"/>
            </a:spcAft>
          </a:pPr>
          <a:r>
            <a:rPr lang="da-DK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Der gøres opmærksom på, at de generelle dokumentationskrav for ansøgningen skal være opfyldt. Dette gælder bl.a. budget og dokumentation for realisering. Disse findes i ”</a:t>
          </a:r>
          <a:r>
            <a:rPr lang="da-DK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Vejledning til ansøgning om Tilskud til energibesparelser og energieffektiviseringer i erhvervsvirksomheder”</a:t>
          </a:r>
          <a:endParaRPr lang="da-DK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marR="0" lvl="0" indent="-2286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endParaRPr lang="da-DK" sz="1100">
            <a:effectLst/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  <a:p>
          <a:pPr marL="228600" indent="-228600">
            <a:buFont typeface="+mj-lt"/>
            <a:buAutoNum type="arabicPeriod"/>
          </a:pP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412750</xdr:colOff>
          <xdr:row>37</xdr:row>
          <xdr:rowOff>234950</xdr:rowOff>
        </xdr:from>
        <xdr:to>
          <xdr:col>14</xdr:col>
          <xdr:colOff>711200</xdr:colOff>
          <xdr:row>42</xdr:row>
          <xdr:rowOff>146050</xdr:rowOff>
        </xdr:to>
        <xdr:sp macro="" textlink="">
          <xdr:nvSpPr>
            <xdr:cNvPr id="36866" name="Object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8"/>
  <sheetViews>
    <sheetView tabSelected="1" workbookViewId="0"/>
  </sheetViews>
  <sheetFormatPr defaultColWidth="10.453125" defaultRowHeight="12.75" customHeight="1" x14ac:dyDescent="0.25"/>
  <cols>
    <col min="1" max="1" width="7.453125" style="7" customWidth="1"/>
    <col min="2" max="2" width="4.453125" style="7" customWidth="1"/>
    <col min="3" max="3" width="5.453125" style="7" customWidth="1"/>
    <col min="4" max="4" width="11.453125" style="7" customWidth="1"/>
    <col min="5" max="5" width="15.453125" style="7" customWidth="1"/>
    <col min="6" max="6" width="10.453125" style="7" customWidth="1"/>
    <col min="7" max="7" width="10.54296875" style="7" customWidth="1"/>
    <col min="8" max="8" width="7" style="7" customWidth="1"/>
    <col min="9" max="9" width="11.26953125" style="7" customWidth="1"/>
    <col min="10" max="10" width="6.453125" style="7" customWidth="1"/>
    <col min="11" max="11" width="4.54296875" style="7" customWidth="1"/>
    <col min="12" max="12" width="3.453125" style="7" customWidth="1"/>
    <col min="13" max="13" width="10.453125" style="7" customWidth="1"/>
    <col min="14" max="14" width="12.54296875" style="7" customWidth="1"/>
    <col min="15" max="15" width="7.54296875" style="7" customWidth="1"/>
    <col min="16" max="16384" width="10.453125" style="7"/>
  </cols>
  <sheetData>
    <row r="1" spans="1:16" ht="6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x14ac:dyDescent="0.3">
      <c r="A2" s="1"/>
      <c r="B2" s="233" t="s">
        <v>64</v>
      </c>
      <c r="C2" s="233"/>
      <c r="D2" s="233"/>
      <c r="E2" s="233"/>
      <c r="F2" s="233"/>
      <c r="G2" s="233"/>
      <c r="H2" s="8"/>
      <c r="I2" s="234"/>
      <c r="J2" s="234"/>
      <c r="K2" s="234"/>
      <c r="L2" s="234"/>
      <c r="M2" s="234"/>
      <c r="N2" s="234"/>
      <c r="O2" s="9"/>
      <c r="P2" s="10"/>
    </row>
    <row r="3" spans="1:16" ht="31.5" customHeight="1" x14ac:dyDescent="0.25">
      <c r="A3" s="2"/>
      <c r="B3" s="233"/>
      <c r="C3" s="233"/>
      <c r="D3" s="233"/>
      <c r="E3" s="233"/>
      <c r="F3" s="233"/>
      <c r="G3" s="233"/>
      <c r="H3" s="8"/>
      <c r="I3" s="234"/>
      <c r="J3" s="234"/>
      <c r="K3" s="234"/>
      <c r="L3" s="234"/>
      <c r="M3" s="234"/>
      <c r="N3" s="234"/>
      <c r="O3" s="11"/>
      <c r="P3" s="10"/>
    </row>
    <row r="4" spans="1:16" ht="9.75" customHeight="1" x14ac:dyDescent="0.35">
      <c r="A4" s="3"/>
      <c r="B4" s="12"/>
      <c r="C4" s="12"/>
      <c r="D4" s="12"/>
      <c r="E4" s="12"/>
      <c r="F4" s="12"/>
      <c r="G4" s="12"/>
      <c r="H4" s="13"/>
      <c r="I4" s="14"/>
      <c r="J4" s="10"/>
      <c r="K4" s="10"/>
      <c r="L4" s="10"/>
      <c r="M4" s="10"/>
      <c r="N4" s="10"/>
      <c r="O4" s="10"/>
      <c r="P4" s="15" t="s">
        <v>78</v>
      </c>
    </row>
    <row r="5" spans="1:16" ht="12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6.75" customHeight="1" x14ac:dyDescent="0.25">
      <c r="A6" s="2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 x14ac:dyDescent="0.35">
      <c r="A7" s="6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16"/>
      <c r="O7" s="16"/>
      <c r="P7" s="17"/>
    </row>
    <row r="8" spans="1:16" ht="12.75" customHeight="1" x14ac:dyDescent="0.35">
      <c r="A8" s="6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16"/>
      <c r="O8" s="16"/>
      <c r="P8" s="18"/>
    </row>
    <row r="9" spans="1:16" ht="12.75" customHeight="1" x14ac:dyDescent="0.25">
      <c r="A9" s="6"/>
      <c r="B9" s="1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0"/>
      <c r="O9" s="20"/>
      <c r="P9" s="21"/>
    </row>
    <row r="10" spans="1:16" ht="12.75" customHeight="1" x14ac:dyDescent="0.25">
      <c r="A10" s="6"/>
      <c r="B10" s="1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0"/>
      <c r="O10" s="20"/>
      <c r="P10" s="21"/>
    </row>
    <row r="11" spans="1:16" ht="12.75" customHeight="1" x14ac:dyDescent="0.25">
      <c r="A11" s="6"/>
      <c r="B11" s="1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0"/>
      <c r="O11" s="20"/>
      <c r="P11" s="21"/>
    </row>
    <row r="12" spans="1:16" ht="12.75" customHeight="1" x14ac:dyDescent="0.25">
      <c r="A12" s="6"/>
      <c r="B12" s="1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0"/>
      <c r="O12" s="20"/>
      <c r="P12" s="21"/>
    </row>
    <row r="13" spans="1:16" ht="12.75" customHeight="1" x14ac:dyDescent="0.25">
      <c r="A13" s="6"/>
      <c r="B13" s="1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0"/>
      <c r="O13" s="20"/>
      <c r="P13" s="21"/>
    </row>
    <row r="14" spans="1:16" ht="12.75" customHeight="1" x14ac:dyDescent="0.25">
      <c r="A14" s="6"/>
      <c r="B14" s="19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"/>
      <c r="O14" s="22"/>
      <c r="P14" s="18"/>
    </row>
    <row r="15" spans="1:16" ht="9.75" customHeight="1" x14ac:dyDescent="0.45">
      <c r="A15" s="6"/>
      <c r="B15" s="23"/>
      <c r="C15" s="6"/>
      <c r="D15" s="6"/>
      <c r="E15" s="6"/>
      <c r="F15" s="6"/>
      <c r="G15" s="6"/>
      <c r="H15" s="6"/>
      <c r="I15" s="6"/>
      <c r="J15" s="6"/>
      <c r="K15" s="24"/>
      <c r="L15" s="24"/>
      <c r="M15" s="6"/>
      <c r="N15" s="6"/>
      <c r="O15" s="6"/>
      <c r="P15" s="6"/>
    </row>
    <row r="16" spans="1:16" ht="17.5" x14ac:dyDescent="0.35">
      <c r="A16" s="6"/>
      <c r="B16" s="230"/>
      <c r="C16" s="230"/>
      <c r="D16" s="230"/>
      <c r="E16" s="230"/>
      <c r="F16" s="230"/>
      <c r="G16" s="230"/>
      <c r="H16" s="230"/>
      <c r="I16" s="230"/>
      <c r="J16" s="230"/>
      <c r="K16" s="6"/>
      <c r="L16" s="25"/>
      <c r="M16" s="6"/>
      <c r="N16" s="6"/>
      <c r="O16" s="6"/>
      <c r="P16" s="25"/>
    </row>
    <row r="17" spans="1:16" ht="12.75" customHeight="1" x14ac:dyDescent="0.25">
      <c r="A17" s="6"/>
      <c r="B17" s="19"/>
      <c r="C17" s="226"/>
      <c r="D17" s="226"/>
      <c r="E17" s="226"/>
      <c r="F17" s="226"/>
      <c r="G17" s="22"/>
      <c r="H17" s="231"/>
      <c r="I17" s="231"/>
      <c r="J17" s="17"/>
      <c r="K17" s="6"/>
      <c r="L17" s="224"/>
      <c r="M17" s="232"/>
      <c r="N17" s="232"/>
      <c r="O17" s="232"/>
      <c r="P17" s="232"/>
    </row>
    <row r="18" spans="1:16" ht="12.75" customHeight="1" x14ac:dyDescent="0.25">
      <c r="A18" s="6"/>
      <c r="B18" s="19"/>
      <c r="C18" s="229"/>
      <c r="D18" s="229"/>
      <c r="E18" s="229"/>
      <c r="F18" s="229"/>
      <c r="G18" s="20"/>
      <c r="H18" s="224"/>
      <c r="I18" s="224"/>
      <c r="J18" s="17"/>
      <c r="K18" s="6"/>
      <c r="L18" s="224"/>
      <c r="M18" s="232"/>
      <c r="N18" s="232"/>
      <c r="O18" s="232"/>
      <c r="P18" s="232"/>
    </row>
    <row r="19" spans="1:16" ht="12.75" customHeight="1" x14ac:dyDescent="0.25">
      <c r="A19" s="6"/>
      <c r="B19" s="19"/>
      <c r="C19" s="226"/>
      <c r="D19" s="226"/>
      <c r="E19" s="226"/>
      <c r="F19" s="226"/>
      <c r="G19" s="22"/>
      <c r="H19" s="227"/>
      <c r="I19" s="227"/>
      <c r="J19" s="26"/>
      <c r="K19" s="27"/>
      <c r="L19" s="227"/>
      <c r="M19" s="228"/>
      <c r="N19" s="228"/>
      <c r="O19" s="228"/>
      <c r="P19" s="228"/>
    </row>
    <row r="20" spans="1:16" ht="12.75" customHeight="1" x14ac:dyDescent="0.25">
      <c r="A20" s="6"/>
      <c r="B20" s="19"/>
      <c r="C20" s="226"/>
      <c r="D20" s="226"/>
      <c r="E20" s="226"/>
      <c r="F20" s="226"/>
      <c r="G20" s="22"/>
      <c r="H20" s="227"/>
      <c r="I20" s="227"/>
      <c r="J20" s="26"/>
      <c r="K20" s="27"/>
      <c r="L20" s="227"/>
      <c r="M20" s="228"/>
      <c r="N20" s="228"/>
      <c r="O20" s="228"/>
      <c r="P20" s="228"/>
    </row>
    <row r="21" spans="1:16" ht="12" customHeight="1" x14ac:dyDescent="0.3">
      <c r="A21" s="6"/>
      <c r="B21" s="28"/>
      <c r="C21" s="17"/>
      <c r="D21" s="10"/>
      <c r="E21" s="29" t="s">
        <v>19</v>
      </c>
      <c r="F21" s="30"/>
      <c r="G21" s="30"/>
      <c r="H21" s="10"/>
      <c r="I21" s="31" t="s">
        <v>20</v>
      </c>
      <c r="J21" s="30"/>
      <c r="K21" s="30"/>
      <c r="L21" s="10"/>
      <c r="M21" s="30"/>
      <c r="N21" s="30"/>
      <c r="O21" s="31"/>
      <c r="P21" s="26"/>
    </row>
    <row r="22" spans="1:16" ht="34.4" customHeight="1" x14ac:dyDescent="0.25">
      <c r="A22" s="6"/>
      <c r="B22" s="19"/>
      <c r="C22" s="17"/>
      <c r="D22" s="10"/>
      <c r="E22" s="219" t="s">
        <v>23</v>
      </c>
      <c r="F22" s="219"/>
      <c r="G22" s="219"/>
      <c r="H22" s="10"/>
      <c r="I22" s="220" t="s">
        <v>21</v>
      </c>
      <c r="J22" s="220"/>
      <c r="K22" s="220"/>
      <c r="L22" s="220"/>
      <c r="M22" s="220"/>
      <c r="N22" s="32"/>
      <c r="O22" s="219"/>
      <c r="P22" s="219"/>
    </row>
    <row r="23" spans="1:16" ht="31.5" customHeight="1" x14ac:dyDescent="0.25">
      <c r="A23" s="6"/>
      <c r="B23" s="19"/>
      <c r="C23" s="17"/>
      <c r="D23" s="10"/>
      <c r="E23" s="219" t="s">
        <v>24</v>
      </c>
      <c r="F23" s="219"/>
      <c r="G23" s="219"/>
      <c r="H23" s="10"/>
      <c r="I23" s="220" t="s">
        <v>22</v>
      </c>
      <c r="J23" s="220"/>
      <c r="K23" s="220"/>
      <c r="L23" s="220"/>
      <c r="M23" s="220"/>
      <c r="N23" s="33"/>
      <c r="O23" s="219"/>
      <c r="P23" s="219"/>
    </row>
    <row r="24" spans="1:16" ht="42" customHeight="1" x14ac:dyDescent="0.25">
      <c r="A24" s="6"/>
      <c r="B24" s="19"/>
      <c r="C24" s="17"/>
      <c r="D24" s="10"/>
      <c r="E24" s="219" t="s">
        <v>25</v>
      </c>
      <c r="F24" s="219"/>
      <c r="G24" s="219"/>
      <c r="H24" s="10"/>
      <c r="I24" s="220"/>
      <c r="J24" s="220"/>
      <c r="K24" s="220"/>
      <c r="L24" s="220"/>
      <c r="M24" s="220"/>
      <c r="N24" s="33"/>
      <c r="O24" s="219"/>
      <c r="P24" s="219"/>
    </row>
    <row r="25" spans="1:16" ht="53.25" customHeight="1" x14ac:dyDescent="0.25">
      <c r="A25" s="6"/>
      <c r="B25" s="19"/>
      <c r="C25" s="17"/>
      <c r="D25" s="10"/>
      <c r="E25" s="221" t="s">
        <v>53</v>
      </c>
      <c r="F25" s="219"/>
      <c r="G25" s="219"/>
      <c r="H25" s="2"/>
      <c r="I25" s="17"/>
      <c r="J25" s="17"/>
      <c r="K25" s="17"/>
      <c r="L25" s="17"/>
      <c r="M25" s="17"/>
      <c r="N25" s="17"/>
      <c r="O25" s="17"/>
      <c r="P25" s="17"/>
    </row>
    <row r="26" spans="1:16" ht="12.75" customHeight="1" x14ac:dyDescent="0.25">
      <c r="A26" s="6"/>
      <c r="B26" s="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8.75" customHeight="1" x14ac:dyDescent="0.25">
      <c r="A27" s="6"/>
      <c r="B27" s="3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6" customHeight="1" x14ac:dyDescent="0.25">
      <c r="A28" s="6"/>
      <c r="B28" s="3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2.75" customHeight="1" x14ac:dyDescent="0.25">
      <c r="A29" s="6"/>
      <c r="B29" s="3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" customHeight="1" x14ac:dyDescent="0.25">
      <c r="A30" s="6"/>
      <c r="B30" s="2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2.75" customHeight="1" x14ac:dyDescent="0.25">
      <c r="A31" s="6"/>
      <c r="B31" s="222"/>
      <c r="C31" s="222"/>
      <c r="D31" s="222"/>
      <c r="E31" s="222"/>
      <c r="F31" s="222"/>
      <c r="G31" s="36"/>
      <c r="H31" s="36"/>
      <c r="I31" s="223"/>
      <c r="J31" s="222"/>
      <c r="K31" s="6"/>
      <c r="L31" s="224"/>
      <c r="M31" s="225"/>
      <c r="N31" s="225"/>
      <c r="O31" s="225"/>
      <c r="P31" s="225"/>
    </row>
    <row r="32" spans="1:16" ht="15" customHeight="1" x14ac:dyDescent="0.25">
      <c r="A32" s="6"/>
      <c r="B32" s="222"/>
      <c r="C32" s="222"/>
      <c r="D32" s="222"/>
      <c r="E32" s="222"/>
      <c r="F32" s="222"/>
      <c r="G32" s="36"/>
      <c r="H32" s="36"/>
      <c r="I32" s="223"/>
      <c r="J32" s="222"/>
      <c r="K32" s="6"/>
      <c r="L32" s="224"/>
      <c r="M32" s="225"/>
      <c r="N32" s="225"/>
      <c r="O32" s="225"/>
      <c r="P32" s="225"/>
    </row>
    <row r="33" spans="1:16" ht="18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sheetProtection algorithmName="SHA-512" hashValue="aDs6e4qLzO297zNHf+57PJgVirFjN3fscsglJev/hw34ZwXX4W5C7jPFdiCslIaPyCa5qxa4PudgkpaJNkDtKw==" saltValue="BJCEJqhQdaWY6tZgWSiVNw==" spinCount="100000" sheet="1" objects="1" scenarios="1"/>
  <mergeCells count="37">
    <mergeCell ref="C11:M11"/>
    <mergeCell ref="B2:G3"/>
    <mergeCell ref="I2:N3"/>
    <mergeCell ref="B7:M8"/>
    <mergeCell ref="C9:M9"/>
    <mergeCell ref="C10:M10"/>
    <mergeCell ref="C12:M12"/>
    <mergeCell ref="C13:M13"/>
    <mergeCell ref="C14:M14"/>
    <mergeCell ref="B16:J16"/>
    <mergeCell ref="C17:F17"/>
    <mergeCell ref="H17:I17"/>
    <mergeCell ref="L17:L18"/>
    <mergeCell ref="M17:P18"/>
    <mergeCell ref="C18:F18"/>
    <mergeCell ref="H18:I18"/>
    <mergeCell ref="C19:F19"/>
    <mergeCell ref="H19:I19"/>
    <mergeCell ref="L19:L20"/>
    <mergeCell ref="M19:P20"/>
    <mergeCell ref="C20:F20"/>
    <mergeCell ref="H20:I20"/>
    <mergeCell ref="E22:G22"/>
    <mergeCell ref="I22:M22"/>
    <mergeCell ref="O22:P22"/>
    <mergeCell ref="E23:G23"/>
    <mergeCell ref="I23:M23"/>
    <mergeCell ref="O23:P23"/>
    <mergeCell ref="E24:G24"/>
    <mergeCell ref="I24:M24"/>
    <mergeCell ref="O24:P24"/>
    <mergeCell ref="E25:G25"/>
    <mergeCell ref="B31:F32"/>
    <mergeCell ref="I31:I32"/>
    <mergeCell ref="J31:J32"/>
    <mergeCell ref="L31:L32"/>
    <mergeCell ref="M31:P32"/>
  </mergeCells>
  <conditionalFormatting sqref="K15:L15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H18:H20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8"/>
  <sheetViews>
    <sheetView zoomScaleNormal="100" workbookViewId="0">
      <selection activeCell="C10" sqref="C10:F10"/>
    </sheetView>
  </sheetViews>
  <sheetFormatPr defaultColWidth="10.453125" defaultRowHeight="12.75" customHeight="1" x14ac:dyDescent="0.25"/>
  <cols>
    <col min="1" max="1" width="7.453125" style="7" customWidth="1"/>
    <col min="2" max="2" width="3.453125" style="7" customWidth="1"/>
    <col min="3" max="3" width="8.453125" style="7" customWidth="1"/>
    <col min="4" max="4" width="10.453125" style="7" customWidth="1"/>
    <col min="5" max="5" width="7.54296875" style="7" customWidth="1"/>
    <col min="6" max="6" width="12.54296875" style="7" customWidth="1"/>
    <col min="7" max="7" width="14" style="7" customWidth="1"/>
    <col min="8" max="8" width="6" style="7" customWidth="1"/>
    <col min="9" max="9" width="6.81640625" style="7" customWidth="1"/>
    <col min="10" max="10" width="12.1796875" style="7" customWidth="1"/>
    <col min="11" max="11" width="10.453125" style="7"/>
    <col min="12" max="12" width="12.81640625" style="7" customWidth="1"/>
    <col min="13" max="13" width="11.1796875" style="7" customWidth="1"/>
    <col min="14" max="14" width="12.54296875" style="7" customWidth="1"/>
    <col min="15" max="16384" width="10.453125" style="7"/>
  </cols>
  <sheetData>
    <row r="1" spans="1:15" ht="12" customHeight="1" x14ac:dyDescent="0.3">
      <c r="A1" s="37"/>
      <c r="B1" s="8"/>
      <c r="C1" s="8"/>
      <c r="D1" s="8"/>
      <c r="E1" s="8"/>
      <c r="F1" s="8"/>
      <c r="G1" s="8"/>
      <c r="H1" s="38"/>
      <c r="I1" s="38"/>
      <c r="J1" s="9"/>
      <c r="K1" s="9"/>
      <c r="L1" s="9"/>
      <c r="M1" s="10"/>
      <c r="N1" s="39"/>
      <c r="O1" s="9"/>
    </row>
    <row r="2" spans="1:15" ht="12" customHeight="1" x14ac:dyDescent="0.25">
      <c r="A2" s="10"/>
      <c r="B2" s="233" t="str">
        <f>Forside!B2</f>
        <v>Standardløsning for overgang til reduceret jordbehandling</v>
      </c>
      <c r="C2" s="233"/>
      <c r="D2" s="233"/>
      <c r="E2" s="233"/>
      <c r="F2" s="233"/>
      <c r="G2" s="233"/>
      <c r="H2" s="38"/>
      <c r="I2" s="234"/>
      <c r="J2" s="234"/>
      <c r="K2" s="234"/>
      <c r="L2" s="234"/>
      <c r="M2" s="234"/>
      <c r="N2" s="40"/>
      <c r="O2" s="11"/>
    </row>
    <row r="3" spans="1:15" ht="33.75" customHeight="1" x14ac:dyDescent="0.35">
      <c r="A3" s="41"/>
      <c r="B3" s="233"/>
      <c r="C3" s="233"/>
      <c r="D3" s="233"/>
      <c r="E3" s="233"/>
      <c r="F3" s="233"/>
      <c r="G3" s="233"/>
      <c r="H3" s="10"/>
      <c r="I3" s="234"/>
      <c r="J3" s="234"/>
      <c r="K3" s="234"/>
      <c r="L3" s="234"/>
      <c r="M3" s="234"/>
      <c r="N3" s="11"/>
      <c r="O3" s="11"/>
    </row>
    <row r="4" spans="1:15" ht="10.4" customHeight="1" x14ac:dyDescent="0.35">
      <c r="A4" s="41"/>
      <c r="B4" s="42"/>
      <c r="C4" s="42"/>
      <c r="D4" s="42"/>
      <c r="E4" s="42"/>
      <c r="F4" s="42"/>
      <c r="G4" s="42"/>
      <c r="H4" s="10"/>
      <c r="I4" s="43"/>
      <c r="J4" s="43"/>
      <c r="K4" s="43"/>
      <c r="L4" s="43"/>
      <c r="M4" s="43"/>
      <c r="N4" s="11"/>
      <c r="O4" s="15" t="str">
        <f>Forside!P4</f>
        <v>Vers. 1  01.03.2023</v>
      </c>
    </row>
    <row r="5" spans="1:15" ht="11.5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1.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49" customFormat="1" ht="13.5" x14ac:dyDescent="0.3">
      <c r="A7" s="45"/>
      <c r="B7" s="45"/>
      <c r="C7" s="46"/>
      <c r="D7" s="47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</row>
    <row r="8" spans="1:15" s="49" customFormat="1" ht="48" customHeight="1" x14ac:dyDescent="0.3">
      <c r="A8" s="45"/>
      <c r="B8" s="45"/>
      <c r="C8" s="236" t="s">
        <v>76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47"/>
    </row>
    <row r="9" spans="1:15" ht="11.5" x14ac:dyDescent="0.25">
      <c r="A9" s="5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.5" x14ac:dyDescent="0.45">
      <c r="A10" s="50"/>
      <c r="B10" s="150">
        <v>1</v>
      </c>
      <c r="C10" s="239" t="s">
        <v>54</v>
      </c>
      <c r="D10" s="239"/>
      <c r="E10" s="239"/>
      <c r="F10" s="239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48.75" customHeight="1" x14ac:dyDescent="0.35">
      <c r="A11" s="50"/>
      <c r="B11" s="151"/>
      <c r="C11" s="236" t="s">
        <v>74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10"/>
    </row>
    <row r="12" spans="1:15" ht="18.5" x14ac:dyDescent="0.45">
      <c r="A12" s="50"/>
      <c r="B12" s="150">
        <v>2</v>
      </c>
      <c r="C12" s="153" t="s">
        <v>81</v>
      </c>
      <c r="D12" s="153"/>
      <c r="E12" s="153"/>
      <c r="F12" s="153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34.5" customHeight="1" x14ac:dyDescent="0.35">
      <c r="A13" s="50"/>
      <c r="B13" s="151"/>
      <c r="C13" s="236" t="s">
        <v>75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10"/>
    </row>
    <row r="14" spans="1:15" ht="18.5" x14ac:dyDescent="0.45">
      <c r="A14" s="50"/>
      <c r="B14" s="160"/>
      <c r="C14" s="153"/>
      <c r="D14" s="154"/>
      <c r="E14" s="154"/>
      <c r="F14" s="154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34.5" customHeight="1" x14ac:dyDescent="0.35">
      <c r="A15" s="50"/>
      <c r="B15" s="161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10"/>
    </row>
    <row r="16" spans="1:15" ht="78.75" customHeight="1" x14ac:dyDescent="0.45">
      <c r="A16" s="50"/>
      <c r="B16" s="52"/>
      <c r="C16" s="5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4.5" customHeight="1" x14ac:dyDescent="0.35">
      <c r="A17" s="53"/>
      <c r="B17" s="5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56"/>
    </row>
    <row r="18" spans="1:15" ht="12.7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6"/>
    </row>
    <row r="19" spans="1:15" ht="11.5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6"/>
    </row>
    <row r="20" spans="1:15" ht="12.7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6"/>
    </row>
    <row r="21" spans="1:15" ht="12.7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6"/>
    </row>
    <row r="22" spans="1:15" ht="12.75" customHeight="1" x14ac:dyDescent="0.35">
      <c r="A22" s="53"/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11.5" x14ac:dyDescent="0.25"/>
    <row r="28" spans="1:15" ht="11.5" x14ac:dyDescent="0.25"/>
  </sheetData>
  <sheetProtection algorithmName="SHA-512" hashValue="I75b1oMv2Ak6DkbQIDyq9DBDi1YcjU2rhiqdM5CGTKf3Wq7DMX7jakHmRD5Du2mG92Jg0JzgrBHy9vNc08kJ8Q==" saltValue="OK94CwGiszc3q8UQFk5cLA==" spinCount="100000" sheet="1" objects="1" scenarios="1"/>
  <mergeCells count="8">
    <mergeCell ref="B2:G3"/>
    <mergeCell ref="I2:M3"/>
    <mergeCell ref="C8:N8"/>
    <mergeCell ref="C11:N11"/>
    <mergeCell ref="C17:N17"/>
    <mergeCell ref="C13:N13"/>
    <mergeCell ref="C15:N15"/>
    <mergeCell ref="C10:F10"/>
  </mergeCells>
  <hyperlinks>
    <hyperlink ref="C10" location="Markplaner!A1" display="Udskiftning af brændselskedel til og med 1000 kW med beregner af energiforbruget"/>
    <hyperlink ref="B10" location="Markplaner!A1" display="Markplaner!A1"/>
    <hyperlink ref="B12" location="'Omlægning af driftssystem'!A1" display="'Omlægning af driftssystem'!A1"/>
    <hyperlink ref="C12" location="'Omlægning af driftssystem'!A1" display="Omlægning af driftssytem til &quot;Direkte Såning/Conservation Agriculture&quot; eller &quot;Tilpasset direkte såning/Strip-Till&quot;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52"/>
  <sheetViews>
    <sheetView zoomScale="70" zoomScaleNormal="70" workbookViewId="0">
      <selection activeCell="B1" sqref="B1:C2"/>
    </sheetView>
  </sheetViews>
  <sheetFormatPr defaultColWidth="9.1796875" defaultRowHeight="14.5" x14ac:dyDescent="0.35"/>
  <cols>
    <col min="1" max="1" width="18.7265625" style="121" customWidth="1"/>
    <col min="2" max="2" width="7.453125" style="121" customWidth="1"/>
    <col min="3" max="3" width="11.81640625" style="121" bestFit="1" customWidth="1"/>
    <col min="4" max="4" width="35.54296875" style="121" customWidth="1"/>
    <col min="5" max="5" width="7.81640625" style="121" customWidth="1"/>
    <col min="6" max="6" width="1.54296875" style="121" customWidth="1"/>
    <col min="7" max="7" width="22.81640625" style="121" customWidth="1"/>
    <col min="8" max="8" width="5.81640625" style="121" customWidth="1"/>
    <col min="9" max="9" width="6.1796875" style="121" customWidth="1"/>
    <col min="10" max="11" width="9.1796875" style="121"/>
    <col min="12" max="12" width="7.1796875" style="121" customWidth="1"/>
    <col min="13" max="13" width="9.1796875" style="121"/>
    <col min="14" max="14" width="21.81640625" style="121" customWidth="1"/>
    <col min="15" max="15" width="10.453125" style="121" customWidth="1"/>
    <col min="16" max="16" width="7.453125" style="121" customWidth="1"/>
    <col min="17" max="17" width="9.1796875" style="121"/>
    <col min="18" max="18" width="30.81640625" style="66" bestFit="1" customWidth="1"/>
    <col min="19" max="16384" width="9.1796875" style="66"/>
  </cols>
  <sheetData>
    <row r="1" spans="1:17" x14ac:dyDescent="0.35">
      <c r="A1" s="37"/>
      <c r="B1" s="241" t="s">
        <v>0</v>
      </c>
      <c r="C1" s="241"/>
      <c r="D1" s="38"/>
      <c r="E1" s="209" t="s">
        <v>64</v>
      </c>
      <c r="F1" s="152"/>
      <c r="G1" s="64"/>
      <c r="H1" s="64"/>
      <c r="I1" s="64"/>
      <c r="J1" s="10"/>
      <c r="K1" s="9"/>
      <c r="L1" s="39"/>
      <c r="M1" s="9"/>
      <c r="N1" s="39"/>
      <c r="O1" s="9"/>
      <c r="P1" s="9"/>
      <c r="Q1" s="65"/>
    </row>
    <row r="2" spans="1:17" x14ac:dyDescent="0.35">
      <c r="A2" s="10"/>
      <c r="B2" s="241"/>
      <c r="C2" s="241"/>
      <c r="D2" s="38"/>
      <c r="E2" s="64" t="s">
        <v>12</v>
      </c>
      <c r="F2" s="64"/>
      <c r="G2" s="64"/>
      <c r="H2" s="64"/>
      <c r="I2" s="64"/>
      <c r="J2" s="10"/>
      <c r="K2" s="11"/>
      <c r="L2" s="11"/>
      <c r="M2" s="67"/>
      <c r="N2" s="11"/>
      <c r="O2" s="11"/>
      <c r="P2" s="11"/>
      <c r="Q2" s="65"/>
    </row>
    <row r="3" spans="1:17" ht="17.5" x14ac:dyDescent="0.35">
      <c r="A3" s="41"/>
      <c r="B3" s="13" t="str">
        <f>Beskrivelse!C10</f>
        <v>Udfyldelse af fanen Markplaner</v>
      </c>
      <c r="C3" s="68"/>
      <c r="D3" s="10"/>
      <c r="E3" s="10"/>
      <c r="F3" s="10"/>
      <c r="G3" s="10"/>
      <c r="H3" s="10"/>
      <c r="I3" s="10"/>
      <c r="J3" s="10"/>
      <c r="K3" s="10"/>
      <c r="L3" s="11"/>
      <c r="M3" s="67"/>
      <c r="N3" s="11"/>
      <c r="O3" s="11"/>
      <c r="P3" s="15"/>
      <c r="Q3" s="65"/>
    </row>
    <row r="4" spans="1:17" ht="1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65"/>
    </row>
    <row r="5" spans="1:17" x14ac:dyDescent="0.35">
      <c r="A5" s="10"/>
      <c r="B5" s="6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23"/>
      <c r="O5" s="10"/>
      <c r="P5" s="10"/>
      <c r="Q5" s="65"/>
    </row>
    <row r="6" spans="1:17" ht="14.5" customHeight="1" x14ac:dyDescent="0.35">
      <c r="A6" s="10"/>
      <c r="B6" s="242" t="s">
        <v>1</v>
      </c>
      <c r="C6" s="242"/>
      <c r="D6" s="242"/>
      <c r="E6" s="180"/>
      <c r="F6" s="180"/>
      <c r="G6" s="180"/>
      <c r="H6" s="180"/>
      <c r="I6" s="180"/>
      <c r="J6" s="180"/>
      <c r="K6" s="180"/>
      <c r="L6" s="10"/>
      <c r="M6" s="10"/>
      <c r="N6" s="10"/>
      <c r="O6" s="123"/>
      <c r="P6" s="10"/>
      <c r="Q6" s="65"/>
    </row>
    <row r="7" spans="1:17" ht="14.5" customHeight="1" x14ac:dyDescent="0.35">
      <c r="A7" s="10"/>
      <c r="B7" s="242"/>
      <c r="C7" s="242"/>
      <c r="D7" s="242"/>
      <c r="E7" s="180"/>
      <c r="F7" s="180"/>
      <c r="G7" s="180"/>
      <c r="H7" s="180"/>
      <c r="I7" s="180"/>
      <c r="J7" s="180"/>
      <c r="K7" s="180"/>
      <c r="L7" s="70"/>
      <c r="M7" s="71"/>
      <c r="N7" s="71"/>
      <c r="O7" s="10"/>
      <c r="P7" s="10"/>
      <c r="Q7" s="65"/>
    </row>
    <row r="8" spans="1:17" x14ac:dyDescent="0.35">
      <c r="A8" s="10"/>
      <c r="B8" s="72" t="s">
        <v>2</v>
      </c>
      <c r="C8" s="147" t="s">
        <v>80</v>
      </c>
      <c r="D8" s="147"/>
      <c r="E8" s="147"/>
      <c r="F8" s="147"/>
      <c r="G8" s="147"/>
      <c r="H8" s="147"/>
      <c r="I8" s="147"/>
      <c r="J8" s="147"/>
      <c r="K8" s="201"/>
      <c r="L8" s="176"/>
      <c r="M8" s="62" t="s">
        <v>29</v>
      </c>
      <c r="N8" s="62">
        <f>IF(L8="",0,IF(L8&lt;&gt;"Ja"&amp;"Nej",1,-1))</f>
        <v>0</v>
      </c>
      <c r="O8" s="73"/>
      <c r="P8" s="73"/>
      <c r="Q8" s="65"/>
    </row>
    <row r="9" spans="1:17" x14ac:dyDescent="0.35">
      <c r="A9" s="10"/>
      <c r="B9" s="72" t="s">
        <v>2</v>
      </c>
      <c r="C9" s="213" t="s">
        <v>79</v>
      </c>
      <c r="D9" s="172"/>
      <c r="E9" s="172"/>
      <c r="F9" s="172"/>
      <c r="G9" s="172"/>
      <c r="H9" s="172"/>
      <c r="I9" s="172"/>
      <c r="J9" s="172"/>
      <c r="K9" s="173"/>
      <c r="L9" s="176"/>
      <c r="M9" s="62" t="s">
        <v>29</v>
      </c>
      <c r="N9" s="62">
        <f>IF(L9="",0,IF(L9&lt;&gt;"Ja"&amp;"Nej",1,-1))</f>
        <v>0</v>
      </c>
      <c r="O9" s="73"/>
      <c r="P9" s="73"/>
      <c r="Q9" s="65"/>
    </row>
    <row r="10" spans="1:17" x14ac:dyDescent="0.35">
      <c r="A10" s="10"/>
      <c r="B10" s="72" t="s">
        <v>2</v>
      </c>
      <c r="C10" s="148" t="s">
        <v>77</v>
      </c>
      <c r="D10" s="199"/>
      <c r="E10" s="199"/>
      <c r="F10" s="199"/>
      <c r="G10" s="199"/>
      <c r="H10" s="199"/>
      <c r="I10" s="199"/>
      <c r="J10" s="199"/>
      <c r="K10" s="200"/>
      <c r="L10" s="176"/>
      <c r="M10" s="62" t="s">
        <v>3</v>
      </c>
      <c r="N10" s="62">
        <f>IF(L10="",0,IF(L10="Ja",1,-1))</f>
        <v>0</v>
      </c>
      <c r="O10" s="73"/>
      <c r="P10" s="73"/>
      <c r="Q10" s="65"/>
    </row>
    <row r="11" spans="1:17" ht="30.5" x14ac:dyDescent="0.35">
      <c r="A11" s="10"/>
      <c r="B11" s="74" t="str">
        <f>IF(H11=0,"Spørgsmål om afgrænsning er ikke besvaret",IF(H11=1,"Projektet er omfattet af standardløsningen","Projektet er IKKE omfattet af standardløsningen"))</f>
        <v>Spørgsmål om afgrænsning er ikke besvaret</v>
      </c>
      <c r="C11" s="75"/>
      <c r="D11" s="75"/>
      <c r="E11" s="75"/>
      <c r="F11" s="65"/>
      <c r="G11" s="76" t="s">
        <v>13</v>
      </c>
      <c r="H11" s="63">
        <f>IF(AND(L8="Nej",L9="Nej",L10="Nej"),-1,MIN(N8:N10))</f>
        <v>0</v>
      </c>
      <c r="I11" s="65"/>
      <c r="J11" s="10"/>
      <c r="K11" s="10"/>
      <c r="L11" s="10"/>
      <c r="M11" s="10"/>
      <c r="N11" s="10"/>
      <c r="O11" s="10"/>
      <c r="P11" s="10"/>
      <c r="Q11" s="65"/>
    </row>
    <row r="12" spans="1:17" ht="9.75" customHeight="1" x14ac:dyDescent="0.45">
      <c r="A12" s="10"/>
      <c r="B12" s="77"/>
      <c r="C12" s="10"/>
      <c r="D12" s="10"/>
      <c r="E12" s="10"/>
      <c r="F12" s="198"/>
      <c r="G12" s="198"/>
      <c r="H12" s="10"/>
      <c r="I12" s="10"/>
      <c r="J12" s="79"/>
      <c r="K12" s="10"/>
      <c r="L12" s="10"/>
      <c r="M12" s="10"/>
      <c r="N12" s="10"/>
      <c r="O12" s="10"/>
      <c r="P12" s="41"/>
      <c r="Q12" s="65"/>
    </row>
    <row r="13" spans="1:17" ht="17.5" x14ac:dyDescent="0.35">
      <c r="A13" s="10"/>
      <c r="B13" s="243" t="s">
        <v>5</v>
      </c>
      <c r="C13" s="243"/>
      <c r="D13" s="243"/>
      <c r="E13" s="13"/>
      <c r="F13" s="13"/>
      <c r="G13" s="13"/>
      <c r="H13" s="13"/>
      <c r="I13" s="13"/>
      <c r="J13" s="174" t="s">
        <v>7</v>
      </c>
      <c r="K13" s="10"/>
      <c r="L13" s="41"/>
      <c r="M13" s="41"/>
      <c r="N13" s="41"/>
      <c r="O13" s="41"/>
      <c r="P13" s="10"/>
      <c r="Q13" s="65"/>
    </row>
    <row r="14" spans="1:17" ht="24.75" customHeight="1" x14ac:dyDescent="0.35">
      <c r="A14" s="10"/>
      <c r="B14" s="80" t="str">
        <f>IF(L8="Ja","1"," ")</f>
        <v xml:space="preserve"> </v>
      </c>
      <c r="C14" s="244" t="str">
        <f>IF(L8="Ja","Egne marker"," ")</f>
        <v xml:space="preserve"> </v>
      </c>
      <c r="D14" s="244"/>
      <c r="E14" s="188"/>
      <c r="F14" s="188"/>
      <c r="G14" s="82"/>
      <c r="H14" s="82"/>
      <c r="I14" s="174"/>
      <c r="J14" s="175" t="s">
        <v>57</v>
      </c>
      <c r="K14" s="81"/>
      <c r="L14" s="81"/>
      <c r="M14" s="84"/>
      <c r="N14" s="58"/>
      <c r="O14" s="60" t="str">
        <f>IF(G15+G19&gt;0,IF(L8="Ja",G15,0)+IF(L9="Ja",G19,0),"-")</f>
        <v>-</v>
      </c>
      <c r="P14" s="85" t="s">
        <v>30</v>
      </c>
      <c r="Q14" s="65"/>
    </row>
    <row r="15" spans="1:17" ht="24.75" customHeight="1" x14ac:dyDescent="0.35">
      <c r="A15" s="10"/>
      <c r="B15" s="86" t="str">
        <f>IF(B14= " ", " ","1.1")</f>
        <v xml:space="preserve"> </v>
      </c>
      <c r="C15" s="87" t="str">
        <f>IF(C14= " ", " ","Total areal for egne marker")</f>
        <v xml:space="preserve"> </v>
      </c>
      <c r="D15" s="87"/>
      <c r="E15" s="87"/>
      <c r="F15" s="100"/>
      <c r="G15" s="189"/>
      <c r="H15" s="88" t="str">
        <f>IF(L8="Ja","ha"," ")</f>
        <v xml:space="preserve"> </v>
      </c>
      <c r="I15" s="75"/>
      <c r="J15" s="240" t="s">
        <v>58</v>
      </c>
      <c r="K15" s="240"/>
      <c r="L15" s="240"/>
      <c r="M15" s="240"/>
      <c r="N15" s="61"/>
      <c r="O15" s="60" t="str">
        <f>IF(AND(G16="",G20=""),"-",IF(L8="Ja",G16,0)+IF(L9="Ja",G20,0))</f>
        <v>-</v>
      </c>
      <c r="P15" s="85" t="s">
        <v>30</v>
      </c>
      <c r="Q15" s="65"/>
    </row>
    <row r="16" spans="1:17" s="95" customFormat="1" ht="26.5" customHeight="1" x14ac:dyDescent="0.35">
      <c r="A16" s="90"/>
      <c r="B16" s="86" t="str">
        <f>IF(B14= " ", " ","1.2")</f>
        <v xml:space="preserve"> </v>
      </c>
      <c r="C16" s="246" t="str">
        <f>IF(C14= " ", " ", "Heraf marker som ikke er i drift (fx skov, brak, roer/kartofler, o.lign.)")</f>
        <v xml:space="preserve"> </v>
      </c>
      <c r="D16" s="246"/>
      <c r="E16" s="137"/>
      <c r="F16" s="202"/>
      <c r="G16" s="189"/>
      <c r="H16" s="88" t="str">
        <f>IF(L8="Ja","ha"," ")</f>
        <v xml:space="preserve"> </v>
      </c>
      <c r="I16" s="75"/>
      <c r="J16" s="175" t="s">
        <v>72</v>
      </c>
      <c r="K16" s="129"/>
      <c r="L16" s="129"/>
      <c r="M16" s="92"/>
      <c r="N16" s="89"/>
      <c r="O16" s="60" t="str">
        <f>IFERROR(IF(OR(O14="-",O15="-"),"-",IF(H11=1,O14-O15,"Input mangler!")),"-")</f>
        <v>-</v>
      </c>
      <c r="P16" s="85" t="str">
        <f>IF(H11=1,"ha/år","")</f>
        <v/>
      </c>
      <c r="Q16" s="94"/>
    </row>
    <row r="17" spans="1:24" ht="24.75" customHeight="1" x14ac:dyDescent="0.35">
      <c r="A17" s="10"/>
      <c r="B17" s="91"/>
      <c r="C17" s="246"/>
      <c r="D17" s="246"/>
      <c r="E17" s="138"/>
      <c r="F17" s="185"/>
      <c r="G17" s="125"/>
      <c r="H17" s="124"/>
      <c r="I17" s="190"/>
      <c r="J17" s="65"/>
      <c r="K17" s="65"/>
      <c r="L17" s="65"/>
      <c r="M17" s="65"/>
      <c r="N17" s="65"/>
      <c r="O17" s="65"/>
      <c r="P17" s="65"/>
      <c r="Q17" s="65"/>
    </row>
    <row r="18" spans="1:24" ht="24.75" customHeight="1" x14ac:dyDescent="0.35">
      <c r="A18" s="10"/>
      <c r="B18" s="96" t="str">
        <f xml:space="preserve"> IF(L9="Ja","2"," ")</f>
        <v xml:space="preserve"> </v>
      </c>
      <c r="C18" s="247" t="str">
        <f>IF(L9="Ja","Forpagtede/samarbejds marker"," ")</f>
        <v xml:space="preserve"> </v>
      </c>
      <c r="D18" s="247"/>
      <c r="E18" s="186"/>
      <c r="F18" s="187"/>
      <c r="G18" s="126"/>
      <c r="H18" s="124"/>
      <c r="I18" s="75"/>
      <c r="J18" s="165" t="s">
        <v>28</v>
      </c>
      <c r="K18" s="65"/>
      <c r="L18" s="65"/>
      <c r="M18" s="65"/>
      <c r="N18" s="65"/>
      <c r="O18" s="65"/>
      <c r="P18" s="65"/>
      <c r="Q18" s="65"/>
      <c r="S18" s="97"/>
      <c r="T18" s="97"/>
      <c r="U18" s="97"/>
      <c r="V18" s="97"/>
      <c r="W18" s="97"/>
      <c r="X18" s="97"/>
    </row>
    <row r="19" spans="1:24" ht="24.75" customHeight="1" x14ac:dyDescent="0.35">
      <c r="A19" s="10"/>
      <c r="B19" s="86" t="str">
        <f>IF(B18= " ", " ","2.1")</f>
        <v xml:space="preserve"> </v>
      </c>
      <c r="C19" s="142" t="str">
        <f>IF(C18= " ", " ","Total areal for forpagtede/samarbejds marker")</f>
        <v xml:space="preserve"> </v>
      </c>
      <c r="D19" s="139"/>
      <c r="E19" s="139"/>
      <c r="F19" s="100"/>
      <c r="G19" s="189"/>
      <c r="H19" s="127" t="str">
        <f>IF(L9="Ja","ha"," ")</f>
        <v xml:space="preserve"> </v>
      </c>
      <c r="I19" s="75"/>
      <c r="K19" s="193"/>
      <c r="L19" s="193"/>
      <c r="M19" s="193"/>
      <c r="N19" s="194"/>
      <c r="O19" s="195"/>
      <c r="P19" s="65"/>
      <c r="Q19" s="65"/>
      <c r="S19" s="97"/>
      <c r="T19" s="97"/>
      <c r="U19" s="97"/>
      <c r="V19" s="97"/>
      <c r="W19" s="97"/>
      <c r="X19" s="97"/>
    </row>
    <row r="20" spans="1:24" ht="24.75" customHeight="1" x14ac:dyDescent="0.35">
      <c r="A20" s="10"/>
      <c r="B20" s="86" t="str">
        <f>IF(B18= " ", " ","2.2")</f>
        <v xml:space="preserve"> </v>
      </c>
      <c r="C20" s="248" t="str">
        <f>IF(C18= " ", " ", "Heraf marker som ikke er i drift (fx skov, brak, roer/kartofler, o.lign.)")</f>
        <v xml:space="preserve"> </v>
      </c>
      <c r="D20" s="248"/>
      <c r="E20" s="142"/>
      <c r="F20" s="100"/>
      <c r="G20" s="189"/>
      <c r="H20" s="127" t="str">
        <f>IF(L9="Ja","ha"," ")</f>
        <v xml:space="preserve"> </v>
      </c>
      <c r="I20" s="75"/>
      <c r="J20" s="192"/>
      <c r="K20" s="65"/>
      <c r="L20" s="65"/>
      <c r="M20" s="65"/>
      <c r="N20" s="65"/>
      <c r="O20" s="65"/>
      <c r="P20" s="65"/>
      <c r="Q20" s="65"/>
      <c r="S20" s="97"/>
      <c r="T20" s="97"/>
      <c r="U20" s="97"/>
      <c r="V20" s="97"/>
      <c r="W20" s="97"/>
      <c r="X20" s="97"/>
    </row>
    <row r="21" spans="1:24" ht="27" customHeight="1" x14ac:dyDescent="0.35">
      <c r="A21" s="10"/>
      <c r="B21" s="86"/>
      <c r="C21" s="248"/>
      <c r="D21" s="248"/>
      <c r="E21" s="171"/>
      <c r="F21" s="171"/>
      <c r="G21" s="98"/>
      <c r="H21" s="98"/>
      <c r="I21" s="75"/>
      <c r="K21" s="162"/>
      <c r="L21" s="162"/>
      <c r="M21" s="162"/>
      <c r="N21" s="163"/>
      <c r="O21" s="164"/>
      <c r="P21" s="196"/>
      <c r="Q21" s="65"/>
      <c r="S21" s="97"/>
      <c r="T21" s="97"/>
      <c r="U21" s="97"/>
      <c r="V21" s="97"/>
      <c r="W21" s="97"/>
      <c r="X21" s="97"/>
    </row>
    <row r="22" spans="1:24" ht="24.75" customHeight="1" x14ac:dyDescent="0.35">
      <c r="A22" s="10"/>
      <c r="B22" s="96"/>
      <c r="C22" s="244"/>
      <c r="D22" s="244"/>
      <c r="E22" s="187"/>
      <c r="F22" s="187"/>
      <c r="G22" s="210"/>
      <c r="H22" s="210"/>
      <c r="I22" s="75"/>
      <c r="J22" s="102"/>
      <c r="K22" s="103"/>
      <c r="L22" s="103"/>
      <c r="M22" s="103"/>
      <c r="N22" s="103"/>
      <c r="O22" s="10"/>
      <c r="P22" s="10"/>
      <c r="Q22" s="65"/>
      <c r="S22" s="97">
        <v>1</v>
      </c>
      <c r="T22" s="97"/>
      <c r="U22" s="97"/>
      <c r="V22" s="97"/>
      <c r="W22" s="97"/>
      <c r="X22" s="97"/>
    </row>
    <row r="23" spans="1:24" ht="24.75" customHeight="1" x14ac:dyDescent="0.35">
      <c r="A23" s="10"/>
      <c r="B23" s="86"/>
      <c r="C23" s="142"/>
      <c r="D23" s="142"/>
      <c r="E23" s="143"/>
      <c r="F23" s="177"/>
      <c r="G23" s="211"/>
      <c r="H23" s="210"/>
      <c r="I23" s="75"/>
      <c r="J23" s="65"/>
      <c r="K23" s="65"/>
      <c r="L23" s="65"/>
      <c r="M23" s="65"/>
      <c r="N23" s="65"/>
      <c r="O23" s="65"/>
      <c r="P23" s="65"/>
      <c r="Q23" s="65"/>
      <c r="S23" s="97">
        <v>3</v>
      </c>
      <c r="T23" s="97"/>
      <c r="U23" s="97"/>
      <c r="V23" s="97"/>
      <c r="W23" s="97"/>
      <c r="X23" s="97"/>
    </row>
    <row r="24" spans="1:24" ht="24.75" customHeight="1" x14ac:dyDescent="0.35">
      <c r="A24" s="10"/>
      <c r="B24" s="86"/>
      <c r="C24" s="248"/>
      <c r="D24" s="248"/>
      <c r="E24" s="143"/>
      <c r="F24" s="177"/>
      <c r="G24" s="211"/>
      <c r="H24" s="210"/>
      <c r="I24" s="191"/>
      <c r="J24" s="102"/>
      <c r="K24" s="103"/>
      <c r="L24" s="103"/>
      <c r="M24" s="103"/>
      <c r="N24" s="103"/>
      <c r="O24" s="10"/>
      <c r="P24" s="10"/>
      <c r="Q24" s="65"/>
      <c r="S24" s="97"/>
      <c r="T24" s="97"/>
      <c r="U24" s="97"/>
      <c r="V24" s="97"/>
      <c r="W24" s="97"/>
      <c r="X24" s="97"/>
    </row>
    <row r="25" spans="1:24" ht="24.75" customHeight="1" x14ac:dyDescent="0.35">
      <c r="A25" s="10"/>
      <c r="B25" s="86"/>
      <c r="C25" s="248"/>
      <c r="D25" s="248"/>
      <c r="E25" s="212"/>
      <c r="F25" s="212"/>
      <c r="G25" s="212"/>
      <c r="H25" s="212"/>
      <c r="I25" s="191"/>
      <c r="J25" s="65"/>
      <c r="K25" s="103"/>
      <c r="L25" s="103"/>
      <c r="M25" s="103"/>
      <c r="N25" s="103"/>
      <c r="O25" s="10"/>
      <c r="P25" s="10"/>
      <c r="Q25" s="65"/>
      <c r="S25" s="97">
        <f>IF(C26="",0,1)</f>
        <v>0</v>
      </c>
      <c r="T25" s="97"/>
      <c r="U25" s="97"/>
      <c r="V25" s="97"/>
      <c r="W25" s="97"/>
      <c r="X25" s="97"/>
    </row>
    <row r="26" spans="1:24" ht="24.75" customHeight="1" x14ac:dyDescent="0.35">
      <c r="A26" s="10"/>
      <c r="B26" s="86"/>
      <c r="C26" s="124"/>
      <c r="D26" s="124"/>
      <c r="E26" s="124"/>
      <c r="F26" s="124"/>
      <c r="G26" s="124"/>
      <c r="H26" s="124"/>
      <c r="I26" s="191"/>
      <c r="J26" s="102"/>
      <c r="K26" s="103"/>
      <c r="L26" s="103"/>
      <c r="M26" s="103"/>
      <c r="N26" s="103"/>
      <c r="O26" s="10"/>
      <c r="P26" s="10"/>
      <c r="Q26" s="65"/>
      <c r="S26" s="97"/>
      <c r="T26" s="97"/>
      <c r="U26" s="97"/>
      <c r="V26" s="97"/>
      <c r="W26" s="97"/>
      <c r="X26" s="97"/>
    </row>
    <row r="27" spans="1:24" ht="24.75" customHeight="1" x14ac:dyDescent="0.35">
      <c r="A27" s="10"/>
      <c r="B27" s="86"/>
      <c r="C27" s="124"/>
      <c r="D27" s="124"/>
      <c r="E27" s="124"/>
      <c r="F27" s="124"/>
      <c r="G27" s="124"/>
      <c r="H27" s="124"/>
      <c r="I27" s="191"/>
      <c r="J27" s="102"/>
      <c r="K27" s="103"/>
      <c r="L27" s="103"/>
      <c r="M27" s="103"/>
      <c r="N27" s="103"/>
      <c r="O27" s="10"/>
      <c r="P27" s="10"/>
      <c r="Q27" s="65"/>
      <c r="S27" s="97"/>
      <c r="T27" s="97"/>
      <c r="U27" s="97"/>
      <c r="V27" s="97"/>
      <c r="W27" s="97"/>
      <c r="X27" s="97"/>
    </row>
    <row r="28" spans="1:24" ht="24.75" customHeight="1" x14ac:dyDescent="0.35">
      <c r="A28" s="10"/>
      <c r="B28" s="86"/>
      <c r="C28" s="124"/>
      <c r="D28" s="124"/>
      <c r="E28" s="124"/>
      <c r="F28" s="124"/>
      <c r="G28" s="124"/>
      <c r="H28" s="124"/>
      <c r="I28" s="191"/>
      <c r="J28" s="102"/>
      <c r="K28" s="103"/>
      <c r="L28" s="103"/>
      <c r="M28" s="103"/>
      <c r="N28" s="103"/>
      <c r="O28" s="10"/>
      <c r="P28" s="10"/>
      <c r="Q28" s="65"/>
      <c r="S28" s="97"/>
      <c r="T28" s="97"/>
      <c r="U28" s="97"/>
      <c r="V28" s="97"/>
      <c r="W28" s="97"/>
      <c r="X28" s="97"/>
    </row>
    <row r="29" spans="1:24" ht="24.75" customHeight="1" x14ac:dyDescent="0.35">
      <c r="A29" s="10"/>
      <c r="B29" s="86"/>
      <c r="C29" s="124"/>
      <c r="D29" s="124"/>
      <c r="E29" s="124"/>
      <c r="F29" s="124"/>
      <c r="G29" s="124"/>
      <c r="H29" s="124"/>
      <c r="I29" s="191"/>
      <c r="J29" s="102"/>
      <c r="K29" s="103"/>
      <c r="L29" s="103"/>
      <c r="M29" s="103"/>
      <c r="N29" s="103"/>
      <c r="O29" s="10"/>
      <c r="P29" s="10"/>
      <c r="Q29" s="65"/>
      <c r="S29" s="97"/>
      <c r="T29" s="97"/>
      <c r="U29" s="97"/>
      <c r="V29" s="97"/>
      <c r="W29" s="97"/>
      <c r="X29" s="97"/>
    </row>
    <row r="30" spans="1:24" ht="24.75" customHeight="1" x14ac:dyDescent="0.35">
      <c r="A30" s="10"/>
      <c r="B30" s="86"/>
      <c r="C30" s="124"/>
      <c r="D30" s="124"/>
      <c r="E30" s="124"/>
      <c r="F30" s="124"/>
      <c r="G30" s="124"/>
      <c r="H30" s="124"/>
      <c r="I30" s="191"/>
      <c r="J30" s="102"/>
      <c r="K30" s="103"/>
      <c r="L30" s="103"/>
      <c r="M30" s="103"/>
      <c r="N30" s="103"/>
      <c r="O30" s="10"/>
      <c r="P30" s="10"/>
      <c r="Q30" s="65"/>
      <c r="S30" s="97"/>
      <c r="T30" s="97"/>
      <c r="U30" s="97"/>
      <c r="V30" s="97"/>
      <c r="W30" s="97"/>
      <c r="X30" s="97"/>
    </row>
    <row r="31" spans="1:24" ht="24.75" customHeight="1" x14ac:dyDescent="0.35">
      <c r="A31" s="10"/>
      <c r="B31" s="86"/>
      <c r="C31" s="124"/>
      <c r="D31" s="124"/>
      <c r="E31" s="124"/>
      <c r="F31" s="124"/>
      <c r="G31" s="124"/>
      <c r="H31" s="124"/>
      <c r="I31" s="191"/>
      <c r="J31" s="102"/>
      <c r="K31" s="103"/>
      <c r="L31" s="103"/>
      <c r="M31" s="103"/>
      <c r="N31" s="103"/>
      <c r="O31" s="10"/>
      <c r="P31" s="10"/>
      <c r="Q31" s="108"/>
      <c r="R31" s="109"/>
      <c r="S31" s="109"/>
      <c r="T31" s="109"/>
      <c r="U31" s="109"/>
      <c r="V31" s="110"/>
      <c r="W31" s="110"/>
      <c r="X31" s="111" t="str">
        <f>IF(G15="Naturgas","Nm3/år",IF(G15="Olie","l/år","kg/år"))</f>
        <v>kg/år</v>
      </c>
    </row>
    <row r="32" spans="1:24" x14ac:dyDescent="0.35">
      <c r="A32" s="10"/>
      <c r="B32" s="86"/>
      <c r="C32" s="124"/>
      <c r="D32" s="124"/>
      <c r="E32" s="124"/>
      <c r="F32" s="124"/>
      <c r="G32" s="124"/>
      <c r="H32" s="124"/>
      <c r="I32" s="191"/>
      <c r="J32" s="102"/>
      <c r="K32" s="107"/>
      <c r="L32" s="107"/>
      <c r="M32" s="107"/>
      <c r="N32" s="107"/>
      <c r="O32" s="10"/>
      <c r="P32" s="10"/>
      <c r="Q32" s="114"/>
    </row>
    <row r="33" spans="1:17" ht="24.75" customHeight="1" x14ac:dyDescent="0.35">
      <c r="A33" s="10"/>
      <c r="B33" s="96"/>
      <c r="C33" s="112"/>
      <c r="D33" s="112"/>
      <c r="E33" s="113"/>
      <c r="F33" s="113"/>
      <c r="G33" s="61"/>
      <c r="H33" s="61"/>
      <c r="I33" s="191"/>
      <c r="J33" s="10"/>
      <c r="K33" s="10"/>
      <c r="L33" s="10"/>
      <c r="M33" s="10"/>
      <c r="N33" s="10"/>
      <c r="O33" s="10"/>
      <c r="P33" s="10"/>
      <c r="Q33" s="114"/>
    </row>
    <row r="34" spans="1:17" ht="24.75" customHeight="1" x14ac:dyDescent="0.35">
      <c r="A34" s="10"/>
      <c r="B34" s="86"/>
      <c r="C34" s="142"/>
      <c r="D34" s="142"/>
      <c r="E34" s="142"/>
      <c r="F34" s="143"/>
      <c r="G34" s="126"/>
      <c r="H34" s="124"/>
      <c r="I34" s="191"/>
      <c r="J34" s="102"/>
      <c r="K34" s="107"/>
      <c r="L34" s="107"/>
      <c r="M34" s="107"/>
      <c r="N34" s="107"/>
      <c r="O34" s="10"/>
      <c r="P34" s="10"/>
      <c r="Q34" s="114"/>
    </row>
    <row r="35" spans="1:17" ht="24.75" customHeight="1" x14ac:dyDescent="0.35">
      <c r="A35" s="10"/>
      <c r="B35" s="86"/>
      <c r="C35" s="175"/>
      <c r="D35" s="175"/>
      <c r="E35" s="175"/>
      <c r="F35" s="115"/>
      <c r="G35" s="124"/>
      <c r="H35" s="124"/>
      <c r="I35" s="191"/>
      <c r="J35" s="102"/>
      <c r="K35" s="107"/>
      <c r="L35" s="107"/>
      <c r="M35" s="107"/>
      <c r="N35" s="107"/>
      <c r="O35" s="10"/>
      <c r="P35" s="10"/>
      <c r="Q35" s="114"/>
    </row>
    <row r="36" spans="1:17" ht="24.75" customHeight="1" x14ac:dyDescent="0.35">
      <c r="A36" s="10"/>
      <c r="B36" s="86"/>
      <c r="C36" s="139"/>
      <c r="D36" s="139"/>
      <c r="E36" s="139"/>
      <c r="F36" s="141"/>
      <c r="G36" s="124"/>
      <c r="H36" s="124"/>
      <c r="I36" s="191"/>
      <c r="J36" s="72"/>
      <c r="K36" s="207"/>
      <c r="L36" s="207"/>
      <c r="M36" s="207"/>
      <c r="N36" s="207"/>
      <c r="O36" s="73"/>
      <c r="P36" s="73"/>
      <c r="Q36" s="114"/>
    </row>
    <row r="37" spans="1:17" ht="24.75" customHeight="1" x14ac:dyDescent="0.35">
      <c r="A37" s="10"/>
      <c r="B37" s="86"/>
      <c r="C37" s="139"/>
      <c r="D37" s="139"/>
      <c r="E37" s="139"/>
      <c r="F37" s="139"/>
      <c r="G37" s="124"/>
      <c r="H37" s="124"/>
      <c r="I37" s="191"/>
      <c r="J37" s="214"/>
      <c r="K37" s="207"/>
      <c r="L37" s="207"/>
      <c r="M37" s="207"/>
      <c r="N37" s="207"/>
      <c r="O37" s="73"/>
      <c r="P37" s="73"/>
      <c r="Q37" s="116"/>
    </row>
    <row r="38" spans="1:17" x14ac:dyDescent="0.35">
      <c r="A38" s="10"/>
      <c r="B38" s="102"/>
      <c r="C38" s="216"/>
      <c r="D38" s="216"/>
      <c r="E38" s="216"/>
      <c r="F38" s="216"/>
      <c r="G38" s="245"/>
      <c r="H38" s="245"/>
      <c r="I38" s="191"/>
      <c r="J38" s="215"/>
      <c r="K38" s="107"/>
      <c r="L38" s="107"/>
      <c r="M38" s="107"/>
      <c r="N38" s="107"/>
      <c r="O38" s="10"/>
      <c r="P38" s="10"/>
      <c r="Q38" s="65"/>
    </row>
    <row r="39" spans="1:17" x14ac:dyDescent="0.35">
      <c r="A39" s="10"/>
      <c r="B39" s="118"/>
      <c r="C39" s="118"/>
      <c r="D39" s="118"/>
      <c r="E39" s="118"/>
      <c r="F39" s="118"/>
      <c r="G39" s="118"/>
      <c r="H39" s="118"/>
      <c r="I39" s="191"/>
      <c r="J39" s="215"/>
      <c r="K39" s="107"/>
      <c r="L39" s="107"/>
      <c r="M39" s="107"/>
      <c r="N39" s="107"/>
      <c r="O39" s="10"/>
      <c r="P39" s="10"/>
      <c r="Q39" s="65"/>
    </row>
    <row r="40" spans="1:17" x14ac:dyDescent="0.35">
      <c r="A40" s="10"/>
      <c r="B40" s="118"/>
      <c r="C40" s="118"/>
      <c r="D40" s="118"/>
      <c r="E40" s="118"/>
      <c r="F40" s="118"/>
      <c r="G40" s="118"/>
      <c r="H40" s="118"/>
      <c r="I40" s="208"/>
      <c r="J40" s="215"/>
      <c r="K40" s="107"/>
      <c r="L40" s="107"/>
      <c r="M40" s="107"/>
      <c r="N40" s="107"/>
      <c r="O40" s="10"/>
      <c r="P40" s="10"/>
      <c r="Q40" s="65"/>
    </row>
    <row r="41" spans="1:17" x14ac:dyDescent="0.35">
      <c r="A41" s="10"/>
      <c r="B41" s="65"/>
      <c r="C41" s="65"/>
      <c r="D41" s="65"/>
      <c r="E41" s="65"/>
      <c r="F41" s="65"/>
      <c r="G41" s="65"/>
      <c r="H41" s="65"/>
      <c r="I41" s="65"/>
      <c r="J41" s="102"/>
      <c r="K41" s="107"/>
      <c r="L41" s="107"/>
      <c r="M41" s="107"/>
      <c r="N41" s="107"/>
      <c r="O41" s="10"/>
      <c r="P41" s="10"/>
      <c r="Q41" s="65"/>
    </row>
    <row r="42" spans="1:17" x14ac:dyDescent="0.35">
      <c r="A42" s="10"/>
      <c r="B42" s="65"/>
      <c r="C42" s="65"/>
      <c r="D42" s="65"/>
      <c r="E42" s="65"/>
      <c r="F42" s="65"/>
      <c r="G42" s="65"/>
      <c r="H42" s="65"/>
      <c r="I42" s="65"/>
      <c r="J42" s="102"/>
      <c r="K42" s="107"/>
      <c r="L42" s="107"/>
      <c r="M42" s="107"/>
      <c r="N42" s="107"/>
      <c r="O42" s="10"/>
      <c r="P42" s="10"/>
      <c r="Q42" s="65"/>
    </row>
    <row r="43" spans="1:17" x14ac:dyDescent="0.35">
      <c r="A43" s="10"/>
      <c r="B43" s="65"/>
      <c r="C43" s="65"/>
      <c r="D43" s="65"/>
      <c r="E43" s="65"/>
      <c r="F43" s="65"/>
      <c r="G43" s="65"/>
      <c r="H43" s="65"/>
      <c r="I43" s="65"/>
      <c r="J43" s="102"/>
      <c r="K43" s="107"/>
      <c r="L43" s="107"/>
      <c r="M43" s="107"/>
      <c r="N43" s="107"/>
      <c r="O43" s="10"/>
      <c r="P43" s="10"/>
      <c r="Q43" s="65"/>
    </row>
    <row r="44" spans="1:17" x14ac:dyDescent="0.35">
      <c r="A44" s="10"/>
      <c r="B44" s="65"/>
      <c r="C44" s="65"/>
      <c r="D44" s="65"/>
      <c r="E44" s="65"/>
      <c r="F44" s="65"/>
      <c r="G44" s="65"/>
      <c r="H44" s="65"/>
      <c r="I44" s="65"/>
      <c r="J44" s="102"/>
      <c r="K44" s="117"/>
      <c r="L44" s="117"/>
      <c r="M44" s="117"/>
      <c r="N44" s="117"/>
      <c r="O44" s="10"/>
      <c r="P44" s="10"/>
      <c r="Q44" s="65"/>
    </row>
    <row r="45" spans="1:17" x14ac:dyDescent="0.35">
      <c r="A45" s="27"/>
      <c r="B45" s="65"/>
      <c r="C45" s="65"/>
      <c r="D45" s="65"/>
      <c r="E45" s="65"/>
      <c r="F45" s="65"/>
      <c r="G45" s="65"/>
      <c r="H45" s="65"/>
      <c r="I45" s="65"/>
      <c r="J45" s="102"/>
      <c r="K45" s="117"/>
      <c r="L45" s="117"/>
      <c r="M45" s="117"/>
      <c r="N45" s="117"/>
      <c r="O45" s="10"/>
      <c r="P45" s="10"/>
      <c r="Q45" s="65"/>
    </row>
    <row r="46" spans="1:17" x14ac:dyDescent="0.35">
      <c r="A46" s="10"/>
      <c r="B46" s="118"/>
      <c r="C46" s="10"/>
      <c r="D46" s="10"/>
      <c r="E46" s="10"/>
      <c r="F46" s="10"/>
      <c r="G46" s="10"/>
      <c r="H46" s="10"/>
      <c r="I46" s="10"/>
      <c r="J46" s="10"/>
      <c r="K46" s="10"/>
      <c r="L46" s="117"/>
      <c r="M46" s="117"/>
      <c r="N46" s="117"/>
      <c r="O46" s="10"/>
      <c r="P46" s="120" t="s">
        <v>11</v>
      </c>
      <c r="Q46" s="65"/>
    </row>
    <row r="47" spans="1:17" x14ac:dyDescent="0.35">
      <c r="A47" s="10"/>
      <c r="B47" s="11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65"/>
    </row>
    <row r="48" spans="1:17" x14ac:dyDescent="0.3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65"/>
    </row>
    <row r="52" spans="8:8" x14ac:dyDescent="0.35">
      <c r="H52" s="122"/>
    </row>
  </sheetData>
  <sheetProtection algorithmName="SHA-512" hashValue="g4DF8kubz6TLFuipwJQiXiKZEqiZ74A1ts5txeNert4NzZzKAbFfsvWxvtPADBpI2rFar7M4KeuFuNvw6munfA==" saltValue="NOQH3n2BEZ1fitZWOJZYLg==" spinCount="100000" sheet="1" objects="1" scenarios="1" selectLockedCells="1"/>
  <mergeCells count="11">
    <mergeCell ref="G38:H38"/>
    <mergeCell ref="C16:D17"/>
    <mergeCell ref="C18:D18"/>
    <mergeCell ref="C20:D21"/>
    <mergeCell ref="C22:D22"/>
    <mergeCell ref="C24:D25"/>
    <mergeCell ref="J15:M15"/>
    <mergeCell ref="B1:C2"/>
    <mergeCell ref="B6:D7"/>
    <mergeCell ref="B13:D13"/>
    <mergeCell ref="C14:D14"/>
  </mergeCells>
  <conditionalFormatting sqref="G15:G16">
    <cfRule type="expression" dxfId="50" priority="11">
      <formula>$L$8=""</formula>
    </cfRule>
    <cfRule type="expression" dxfId="49" priority="12">
      <formula>$L$8="Nej"</formula>
    </cfRule>
    <cfRule type="expression" dxfId="48" priority="13">
      <formula>$L$8="Ja"</formula>
    </cfRule>
  </conditionalFormatting>
  <conditionalFormatting sqref="G19:G20">
    <cfRule type="expression" dxfId="47" priority="8">
      <formula>$L$9=""</formula>
    </cfRule>
    <cfRule type="expression" dxfId="46" priority="9">
      <formula>$L$9="Nej"</formula>
    </cfRule>
    <cfRule type="expression" dxfId="45" priority="10">
      <formula>$L$9="Ja"</formula>
    </cfRule>
  </conditionalFormatting>
  <conditionalFormatting sqref="G15">
    <cfRule type="expression" dxfId="44" priority="7" stopIfTrue="1">
      <formula>IF(AND(L8="Nej",G15&gt;0),TRUE,FALSE)</formula>
    </cfRule>
  </conditionalFormatting>
  <conditionalFormatting sqref="G16">
    <cfRule type="expression" dxfId="43" priority="6" stopIfTrue="1">
      <formula>IF(AND(L8="Nej",G16&gt;0),TRUE,FALSE)</formula>
    </cfRule>
  </conditionalFormatting>
  <conditionalFormatting sqref="G19">
    <cfRule type="expression" dxfId="42" priority="5" stopIfTrue="1">
      <formula>IF(AND(L9="Nej",G19&gt;0),TRUE,FALSE)</formula>
    </cfRule>
  </conditionalFormatting>
  <conditionalFormatting sqref="G20">
    <cfRule type="expression" dxfId="41" priority="4" stopIfTrue="1">
      <formula>IF(AND(L9="Nej",G20&gt;0),TRUE,FALSE)</formula>
    </cfRule>
  </conditionalFormatting>
  <conditionalFormatting sqref="J12">
    <cfRule type="iconSet" priority="19">
      <iconSet iconSet="3Symbols2">
        <cfvo type="percent" val="0"/>
        <cfvo type="percent" val="33"/>
        <cfvo type="percent" val="67"/>
      </iconSet>
    </cfRule>
  </conditionalFormatting>
  <hyperlinks>
    <hyperlink ref="P46" location="Forside!A1" display="Retur"/>
    <hyperlink ref="B1:C2" location="Forside!A1" display="Forside"/>
  </hyperlinks>
  <pageMargins left="0.70866141732283472" right="0.70866141732283472" top="0.74803149606299213" bottom="0.74803149606299213" header="0.31496062992125984" footer="0.31496062992125984"/>
  <pageSetup paperSize="9" scale="37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39938" r:id="rId4">
          <objectPr locked="0" defaultSize="0" autoPict="0" r:id="rId5">
            <anchor moveWithCells="1">
              <from>
                <xdr:col>11</xdr:col>
                <xdr:colOff>425450</xdr:colOff>
                <xdr:row>30</xdr:row>
                <xdr:rowOff>57150</xdr:rowOff>
              </from>
              <to>
                <xdr:col>13</xdr:col>
                <xdr:colOff>723900</xdr:colOff>
                <xdr:row>34</xdr:row>
                <xdr:rowOff>25400</xdr:rowOff>
              </to>
            </anchor>
          </objectPr>
        </oleObject>
      </mc:Choice>
      <mc:Fallback>
        <oleObject progId="AcroExch.Document.DC" dvAspect="DVASPECT_ICON" shapeId="39938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B4EA6EF4-0056-4A92-8299-74827E88313F}">
            <x14:iconSet iconSet="3Symbols2"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1" id="{09C7F648-F65E-4BA3-8453-8889816883F3}">
            <x14:iconSet iconSet="3Symbols2"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N10</xm:sqref>
        </x14:conditionalFormatting>
        <x14:conditionalFormatting xmlns:xm="http://schemas.microsoft.com/office/excel/2006/main">
          <x14:cfRule type="iconSet" priority="182" id="{0D7143DA-46D6-4B4F-8A6F-8E28252BDA17}">
            <x14:iconSet iconSet="3Symbols2"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N8:N9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Maskinhandling!$T$2:$T$3</xm:f>
          </x14:formula1>
          <xm:sqref>L8:L10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54"/>
  <sheetViews>
    <sheetView zoomScale="70" zoomScaleNormal="70" workbookViewId="0">
      <selection activeCell="B1" sqref="B1:C2"/>
    </sheetView>
  </sheetViews>
  <sheetFormatPr defaultColWidth="9.1796875" defaultRowHeight="14.5" x14ac:dyDescent="0.35"/>
  <cols>
    <col min="1" max="1" width="18.7265625" style="121" customWidth="1"/>
    <col min="2" max="2" width="7.453125" style="121" customWidth="1"/>
    <col min="3" max="3" width="11.81640625" style="121" bestFit="1" customWidth="1"/>
    <col min="4" max="4" width="35.54296875" style="121" customWidth="1"/>
    <col min="5" max="5" width="11" style="121" customWidth="1"/>
    <col min="6" max="6" width="20.81640625" style="121" customWidth="1"/>
    <col min="7" max="7" width="7.26953125" style="121" customWidth="1"/>
    <col min="8" max="8" width="25.54296875" style="121" bestFit="1" customWidth="1"/>
    <col min="9" max="9" width="9.1796875" style="121" customWidth="1"/>
    <col min="10" max="10" width="5.1796875" style="121" customWidth="1"/>
    <col min="11" max="11" width="9.1796875" style="121" customWidth="1"/>
    <col min="12" max="13" width="9.1796875" style="121"/>
    <col min="14" max="14" width="7.1796875" style="121" customWidth="1"/>
    <col min="15" max="15" width="14.1796875" style="121" customWidth="1"/>
    <col min="16" max="16" width="15.7265625" style="121" customWidth="1"/>
    <col min="17" max="17" width="10.453125" style="121" customWidth="1"/>
    <col min="18" max="18" width="6.26953125" style="121" customWidth="1"/>
    <col min="19" max="19" width="30.81640625" style="66" bestFit="1" customWidth="1"/>
    <col min="20" max="16384" width="9.1796875" style="66"/>
  </cols>
  <sheetData>
    <row r="1" spans="1:18" x14ac:dyDescent="0.35">
      <c r="A1" s="37"/>
      <c r="B1" s="241" t="s">
        <v>0</v>
      </c>
      <c r="C1" s="241"/>
      <c r="D1" s="249"/>
      <c r="E1" s="249"/>
      <c r="F1" s="209" t="s">
        <v>64</v>
      </c>
      <c r="G1" s="64"/>
      <c r="H1" s="64"/>
      <c r="I1" s="64"/>
      <c r="J1" s="64"/>
      <c r="K1" s="64"/>
      <c r="L1" s="10"/>
      <c r="M1" s="9"/>
      <c r="N1" s="39"/>
      <c r="O1" s="9"/>
      <c r="P1" s="39"/>
      <c r="Q1" s="9"/>
      <c r="R1" s="9"/>
    </row>
    <row r="2" spans="1:18" x14ac:dyDescent="0.35">
      <c r="A2" s="10"/>
      <c r="B2" s="241"/>
      <c r="C2" s="241"/>
      <c r="D2" s="249"/>
      <c r="E2" s="249"/>
      <c r="F2" s="64" t="s">
        <v>12</v>
      </c>
      <c r="G2" s="64"/>
      <c r="H2" s="64"/>
      <c r="I2" s="64"/>
      <c r="J2" s="64"/>
      <c r="K2" s="64"/>
      <c r="L2" s="10"/>
      <c r="M2" s="11"/>
      <c r="N2" s="11"/>
      <c r="O2" s="67"/>
      <c r="P2" s="11"/>
      <c r="Q2" s="11"/>
      <c r="R2" s="11"/>
    </row>
    <row r="3" spans="1:18" ht="17.5" x14ac:dyDescent="0.35">
      <c r="A3" s="41"/>
      <c r="B3" s="13" t="str">
        <f>Beskrivelse!C12</f>
        <v>Omlægning af driftssytem til "Direkte Såning/Conservation Agriculture" eller "Tilpasset direkte såning/Strip-Till"</v>
      </c>
      <c r="C3" s="68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67"/>
      <c r="P3" s="11"/>
      <c r="Q3" s="11"/>
      <c r="R3" s="15"/>
    </row>
    <row r="4" spans="1:18" ht="1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0"/>
    </row>
    <row r="5" spans="1:18" x14ac:dyDescent="0.35">
      <c r="A5" s="10"/>
      <c r="B5" s="6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4.5" customHeight="1" x14ac:dyDescent="0.35">
      <c r="A6" s="10"/>
      <c r="B6" s="242" t="s">
        <v>1</v>
      </c>
      <c r="C6" s="242"/>
      <c r="D6" s="242"/>
      <c r="E6" s="180"/>
      <c r="F6" s="180"/>
      <c r="G6" s="180"/>
      <c r="H6" s="180"/>
      <c r="I6" s="180"/>
      <c r="J6" s="180"/>
      <c r="K6" s="180"/>
      <c r="L6" s="180"/>
      <c r="M6" s="180"/>
      <c r="N6" s="10"/>
      <c r="O6" s="10"/>
      <c r="P6" s="10"/>
      <c r="Q6" s="10"/>
      <c r="R6" s="10"/>
    </row>
    <row r="7" spans="1:18" ht="14.5" customHeight="1" x14ac:dyDescent="0.35">
      <c r="A7" s="10"/>
      <c r="B7" s="242"/>
      <c r="C7" s="242"/>
      <c r="D7" s="242"/>
      <c r="E7" s="180"/>
      <c r="F7" s="180"/>
      <c r="G7" s="180"/>
      <c r="H7" s="180"/>
      <c r="I7" s="180"/>
      <c r="J7" s="180"/>
      <c r="K7" s="180"/>
      <c r="L7" s="180"/>
      <c r="M7" s="180"/>
      <c r="N7" s="70"/>
      <c r="O7" s="71"/>
      <c r="P7" s="71"/>
      <c r="Q7" s="10"/>
      <c r="R7" s="10"/>
    </row>
    <row r="8" spans="1:18" x14ac:dyDescent="0.35">
      <c r="A8" s="10"/>
      <c r="B8" s="72" t="s">
        <v>2</v>
      </c>
      <c r="C8" s="147" t="s">
        <v>59</v>
      </c>
      <c r="D8" s="147"/>
      <c r="E8" s="147"/>
      <c r="F8" s="147"/>
      <c r="G8" s="147"/>
      <c r="H8" s="147"/>
      <c r="I8" s="147"/>
      <c r="J8" s="147"/>
      <c r="K8" s="147"/>
      <c r="L8" s="147"/>
      <c r="M8" s="100"/>
      <c r="N8" s="250"/>
      <c r="O8" s="251"/>
      <c r="P8" s="62" t="s">
        <v>3</v>
      </c>
      <c r="Q8" s="62">
        <f>IF(N8="",0,IF(N8=P8,1,-1))</f>
        <v>0</v>
      </c>
      <c r="R8" s="10"/>
    </row>
    <row r="9" spans="1:18" x14ac:dyDescent="0.35">
      <c r="A9" s="10"/>
      <c r="B9" s="72" t="s">
        <v>2</v>
      </c>
      <c r="C9" s="205" t="s">
        <v>73</v>
      </c>
      <c r="D9" s="156"/>
      <c r="E9" s="156"/>
      <c r="F9" s="156"/>
      <c r="G9" s="156"/>
      <c r="H9" s="156"/>
      <c r="I9" s="156"/>
      <c r="J9" s="156"/>
      <c r="K9" s="156"/>
      <c r="L9" s="156"/>
      <c r="M9" s="100"/>
      <c r="N9" s="250"/>
      <c r="O9" s="251"/>
      <c r="P9" s="62" t="s">
        <v>68</v>
      </c>
      <c r="Q9" s="62">
        <f>IF(N9="",0,IF(N9="Ingen",-1,1))</f>
        <v>0</v>
      </c>
      <c r="R9" s="10"/>
    </row>
    <row r="10" spans="1:18" x14ac:dyDescent="0.35">
      <c r="A10" s="10"/>
      <c r="B10" s="72" t="s">
        <v>2</v>
      </c>
      <c r="C10" s="197" t="s">
        <v>69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00"/>
      <c r="N10" s="250"/>
      <c r="O10" s="251"/>
      <c r="P10" s="62" t="s">
        <v>3</v>
      </c>
      <c r="Q10" s="62">
        <f>IF(N10="",0,IF(N10=P10,1,-1))</f>
        <v>0</v>
      </c>
      <c r="R10" s="10"/>
    </row>
    <row r="11" spans="1:18" x14ac:dyDescent="0.35">
      <c r="A11" s="10"/>
      <c r="B11" s="72" t="s">
        <v>2</v>
      </c>
      <c r="C11" s="148" t="s">
        <v>56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00"/>
      <c r="N11" s="250"/>
      <c r="O11" s="251"/>
      <c r="P11" s="62" t="s">
        <v>29</v>
      </c>
      <c r="Q11" s="62">
        <f>IF(N11="",0,IF(N11&lt;&gt;"Ja"&amp;"Nej",1,-1))</f>
        <v>0</v>
      </c>
      <c r="R11" s="10"/>
    </row>
    <row r="12" spans="1:18" ht="30.5" x14ac:dyDescent="0.35">
      <c r="A12" s="10"/>
      <c r="B12" s="74" t="str">
        <f>IF(I12=0,"Spørgsmål om afgrænsning er ikke besvaret",IF(I12=1,"Projektet er omfattet af standardløsningen","Projektet er IKKE omfattet af standardløsningen"))</f>
        <v>Spørgsmål om afgrænsning er ikke besvaret</v>
      </c>
      <c r="C12" s="75"/>
      <c r="D12" s="75"/>
      <c r="E12" s="75"/>
      <c r="F12" s="76" t="s">
        <v>13</v>
      </c>
      <c r="G12" s="76"/>
      <c r="H12" s="65"/>
      <c r="I12" s="63">
        <f>MIN(Q8:Q11)</f>
        <v>0</v>
      </c>
      <c r="J12" s="75"/>
      <c r="K12" s="65"/>
      <c r="L12" s="10"/>
      <c r="M12" s="10"/>
      <c r="N12" s="10"/>
      <c r="O12" s="10"/>
      <c r="P12" s="10"/>
      <c r="Q12" s="10"/>
      <c r="R12" s="10"/>
    </row>
    <row r="13" spans="1:18" ht="23" x14ac:dyDescent="0.45">
      <c r="A13" s="10"/>
      <c r="B13" s="77"/>
      <c r="C13" s="10"/>
      <c r="D13" s="10"/>
      <c r="E13" s="10"/>
      <c r="F13" s="78" t="s">
        <v>14</v>
      </c>
      <c r="G13" s="78"/>
      <c r="H13" s="65"/>
      <c r="I13" s="65"/>
      <c r="J13" s="10"/>
      <c r="K13" s="10"/>
      <c r="L13" s="79"/>
      <c r="M13" s="10"/>
      <c r="N13" s="10"/>
      <c r="O13" s="10"/>
      <c r="P13" s="10"/>
      <c r="Q13" s="10"/>
      <c r="R13" s="41"/>
    </row>
    <row r="14" spans="1:18" ht="17.5" x14ac:dyDescent="0.35">
      <c r="A14" s="10"/>
      <c r="B14" s="243" t="s">
        <v>5</v>
      </c>
      <c r="C14" s="243"/>
      <c r="D14" s="243"/>
      <c r="E14" s="243"/>
      <c r="F14" s="243"/>
      <c r="G14" s="243"/>
      <c r="H14" s="243"/>
      <c r="I14" s="243"/>
      <c r="J14" s="243"/>
      <c r="K14" s="167" t="s">
        <v>7</v>
      </c>
      <c r="L14" s="10"/>
      <c r="M14" s="41"/>
      <c r="N14" s="41"/>
      <c r="O14" s="41"/>
      <c r="P14" s="41"/>
      <c r="Q14" s="10"/>
      <c r="R14" s="65"/>
    </row>
    <row r="15" spans="1:18" ht="24.75" customHeight="1" x14ac:dyDescent="0.35">
      <c r="A15" s="10"/>
      <c r="B15" s="80"/>
      <c r="C15" s="159" t="s">
        <v>35</v>
      </c>
      <c r="D15" s="100"/>
      <c r="E15" s="100"/>
      <c r="F15" s="140" t="str">
        <f>IF(Markplaner!O16="Input mangler!","Markplaner mangler!",IF(Markplaner!O16="-","Markplaner mangler!",Markplaner!O16))</f>
        <v>Markplaner mangler!</v>
      </c>
      <c r="G15" s="88" t="s">
        <v>34</v>
      </c>
      <c r="H15" s="100"/>
      <c r="I15" s="100"/>
      <c r="J15" s="65"/>
      <c r="K15" s="83" t="s">
        <v>18</v>
      </c>
      <c r="L15" s="84"/>
      <c r="M15" s="84"/>
      <c r="N15" s="84"/>
      <c r="O15" s="132" t="s">
        <v>46</v>
      </c>
      <c r="P15" s="83"/>
      <c r="Q15" s="85"/>
      <c r="R15" s="65"/>
    </row>
    <row r="16" spans="1:18" ht="24.75" customHeight="1" x14ac:dyDescent="0.35">
      <c r="A16" s="10"/>
      <c r="B16" s="100"/>
      <c r="C16" s="100"/>
      <c r="D16" s="100"/>
      <c r="E16" s="100"/>
      <c r="F16" s="100"/>
      <c r="G16" s="100"/>
      <c r="H16" s="100"/>
      <c r="I16" s="100"/>
      <c r="J16" s="65"/>
      <c r="K16" s="83" t="s">
        <v>17</v>
      </c>
      <c r="L16" s="83"/>
      <c r="M16" s="83"/>
      <c r="N16" s="83"/>
      <c r="O16" s="58" t="str">
        <f>IFERROR(IF(I12=1,(H24*9.87/1000),"-"),"-")</f>
        <v>-</v>
      </c>
      <c r="P16" s="61" t="s">
        <v>8</v>
      </c>
      <c r="Q16" s="85"/>
      <c r="R16" s="65"/>
    </row>
    <row r="17" spans="1:25" s="95" customFormat="1" ht="26.5" customHeight="1" x14ac:dyDescent="0.35">
      <c r="A17" s="90"/>
      <c r="B17" s="80">
        <v>1</v>
      </c>
      <c r="C17" s="159" t="s">
        <v>26</v>
      </c>
      <c r="D17" s="81"/>
      <c r="E17" s="81"/>
      <c r="F17" s="145" t="s">
        <v>52</v>
      </c>
      <c r="G17" s="146"/>
      <c r="H17" s="131"/>
      <c r="I17" s="82"/>
      <c r="J17" s="167"/>
      <c r="K17" s="83" t="s">
        <v>16</v>
      </c>
      <c r="L17" s="92"/>
      <c r="M17" s="92"/>
      <c r="N17" s="92"/>
      <c r="O17" s="132" t="s">
        <v>46</v>
      </c>
      <c r="P17" s="89"/>
      <c r="Q17" s="93"/>
      <c r="R17" s="184"/>
    </row>
    <row r="18" spans="1:25" ht="24.75" customHeight="1" x14ac:dyDescent="0.35">
      <c r="A18" s="10"/>
      <c r="B18" s="86"/>
      <c r="C18" s="203" t="str">
        <f>IF(I12=1,IF(N9="Pløjet system","Pløjning",IF(N9="Harvet system (pløjefri)","Dybdeharvning","")),"")</f>
        <v/>
      </c>
      <c r="D18" s="87"/>
      <c r="E18" s="87"/>
      <c r="F18" s="217"/>
      <c r="G18" s="128"/>
      <c r="H18" s="134" t="str">
        <f>IFERROR(IF(I12=1,IF(F15="","-",IF(F18="Ja",IF(N9="Pløjet system",F15*Maskinhandling!D18,IF(N9="Harvet system (pløjefri)",F15*Maskinhandling!D17,"a")),"-"))," "),"-")</f>
        <v xml:space="preserve"> </v>
      </c>
      <c r="I18" s="88" t="str">
        <f>IF(I12=1,"liter","")</f>
        <v/>
      </c>
      <c r="J18" s="65"/>
      <c r="K18" s="83" t="s">
        <v>15</v>
      </c>
      <c r="L18" s="92"/>
      <c r="M18" s="92"/>
      <c r="N18" s="92"/>
      <c r="O18" s="58" t="str">
        <f>IFERROR(IF(F27="","-",IF(I12=1,(H34*9.87/1000),"-")),"-")</f>
        <v>-</v>
      </c>
      <c r="P18" s="61" t="s">
        <v>8</v>
      </c>
      <c r="Q18" s="85"/>
      <c r="R18" s="65"/>
    </row>
    <row r="19" spans="1:25" ht="24.75" customHeight="1" x14ac:dyDescent="0.35">
      <c r="A19" s="10"/>
      <c r="B19" s="86"/>
      <c r="C19" s="137" t="str">
        <f>IF(I12=1,IF(N9="Pløjet system","Såbedsharvning",""),"")</f>
        <v/>
      </c>
      <c r="D19" s="137"/>
      <c r="E19" s="137"/>
      <c r="F19" s="217"/>
      <c r="G19" s="128"/>
      <c r="H19" s="134" t="str">
        <f>IFERROR(IF(I12=1,IF(OR(N9=" ",N9="Pløjet system"),IF(F15="","-",IF(F19="Ja",F15*Maskinhandling!D21,"-"))," ")," "),"-")</f>
        <v xml:space="preserve"> </v>
      </c>
      <c r="I19" s="88" t="str">
        <f>IF(I12=1,IF(N9="Pløjet system","liter"," "),"")</f>
        <v/>
      </c>
      <c r="J19" s="65"/>
      <c r="K19" s="100"/>
      <c r="L19" s="100"/>
      <c r="M19" s="100"/>
      <c r="N19" s="100"/>
      <c r="O19" s="100"/>
      <c r="P19" s="100"/>
      <c r="Q19" s="85"/>
      <c r="R19" s="65"/>
      <c r="T19" s="97"/>
      <c r="U19" s="97"/>
      <c r="V19" s="97"/>
      <c r="W19" s="97"/>
      <c r="X19" s="97"/>
      <c r="Y19" s="97"/>
    </row>
    <row r="20" spans="1:25" ht="24.75" customHeight="1" thickBot="1" x14ac:dyDescent="0.4">
      <c r="A20" s="10"/>
      <c r="B20" s="91"/>
      <c r="C20" s="138" t="str">
        <f>IF(I12=1,IF(N9="Harvet system (pløjefri)","Tromling",""),"")</f>
        <v/>
      </c>
      <c r="D20" s="138"/>
      <c r="E20" s="138"/>
      <c r="F20" s="217"/>
      <c r="G20" s="128"/>
      <c r="H20" s="134" t="str">
        <f>IFERROR(IF(I12=1,IF(OR(N9=" ",N9="Harvet system (pløjefri)"),IF(F15="","-",IF(F20="Ja",F15*Maskinhandling!D23,"-")),""),""),"-")</f>
        <v/>
      </c>
      <c r="I20" s="88" t="str">
        <f>IF(I12=1,IF(N9="Harvet system (pløjefri)","liter"," "),"")</f>
        <v/>
      </c>
      <c r="J20" s="65"/>
      <c r="K20" s="83" t="s">
        <v>9</v>
      </c>
      <c r="L20" s="92"/>
      <c r="M20" s="92"/>
      <c r="N20" s="92"/>
      <c r="O20" s="60" t="str">
        <f>IFERROR(O21/O16*100,"-")</f>
        <v>-</v>
      </c>
      <c r="P20" s="89" t="s">
        <v>6</v>
      </c>
      <c r="Q20" s="85"/>
      <c r="R20" s="65"/>
      <c r="T20" s="97"/>
      <c r="U20" s="97"/>
      <c r="V20" s="97"/>
      <c r="W20" s="97"/>
      <c r="X20" s="97"/>
      <c r="Y20" s="97"/>
    </row>
    <row r="21" spans="1:25" ht="24.75" customHeight="1" thickBot="1" x14ac:dyDescent="0.4">
      <c r="A21" s="10"/>
      <c r="B21" s="86"/>
      <c r="C21" s="139" t="str">
        <f>IF(I12=1,"Såning","")</f>
        <v/>
      </c>
      <c r="D21" s="139"/>
      <c r="E21" s="139"/>
      <c r="F21" s="217"/>
      <c r="G21" s="128"/>
      <c r="H21" s="134" t="str">
        <f>IFERROR(IF(I12=1,IF(F15="","-",IF(F21="Ja",F15*Maskinhandling!E25,"-")),""),"-")</f>
        <v/>
      </c>
      <c r="I21" s="88" t="str">
        <f>IF(I12=1,"liter","")</f>
        <v/>
      </c>
      <c r="J21" s="65"/>
      <c r="K21" s="168" t="s">
        <v>10</v>
      </c>
      <c r="L21" s="169"/>
      <c r="M21" s="169"/>
      <c r="N21" s="169"/>
      <c r="O21" s="59" t="str">
        <f>IFERROR(IF(OR(O18="-",O16="-"),"Input mangler!",IF(I12=1,O16-O18,"Input mangler!")),"-")</f>
        <v>Input mangler!</v>
      </c>
      <c r="P21" s="99" t="s">
        <v>8</v>
      </c>
      <c r="Q21" s="100"/>
      <c r="R21" s="65"/>
      <c r="T21" s="97"/>
      <c r="U21" s="97"/>
      <c r="V21" s="97"/>
      <c r="W21" s="97"/>
      <c r="X21" s="97"/>
      <c r="Y21" s="97"/>
    </row>
    <row r="22" spans="1:25" ht="27" customHeight="1" x14ac:dyDescent="0.35">
      <c r="A22" s="10"/>
      <c r="B22" s="96"/>
      <c r="C22" s="240" t="str">
        <f>IF(I12=1,IF(N11="Kun ny","Gødskning"," "),"")</f>
        <v/>
      </c>
      <c r="D22" s="240"/>
      <c r="E22" s="155"/>
      <c r="F22" s="218"/>
      <c r="G22" s="155"/>
      <c r="H22" s="135" t="str">
        <f>IFERROR(IF(I12=1,IF(AND(N11="Kun ny",F15&gt;0),IF(F22="Ja",F15*Maskinhandling!D29,"-"),""),""),"-")</f>
        <v/>
      </c>
      <c r="I22" s="88" t="str">
        <f>IF(I12=1,IF(N11="Kun ny","liter",""),"")</f>
        <v/>
      </c>
      <c r="J22" s="65"/>
      <c r="K22" s="65"/>
      <c r="L22" s="65"/>
      <c r="M22" s="65"/>
      <c r="N22" s="65"/>
      <c r="O22" s="65"/>
      <c r="P22" s="65"/>
      <c r="Q22" s="206"/>
      <c r="R22" s="65"/>
      <c r="T22" s="97"/>
      <c r="U22" s="97"/>
      <c r="V22" s="97"/>
      <c r="W22" s="97"/>
      <c r="X22" s="97"/>
      <c r="Y22" s="97"/>
    </row>
    <row r="23" spans="1:25" ht="26.15" customHeight="1" x14ac:dyDescent="0.35">
      <c r="A23" s="10"/>
      <c r="B23" s="86"/>
      <c r="C23" s="155"/>
      <c r="D23" s="155"/>
      <c r="E23" s="155"/>
      <c r="F23" s="155"/>
      <c r="G23" s="155"/>
      <c r="H23" s="133"/>
      <c r="I23" s="88"/>
      <c r="J23" s="65"/>
      <c r="K23" s="101" t="s">
        <v>28</v>
      </c>
      <c r="L23" s="65"/>
      <c r="M23" s="65"/>
      <c r="N23" s="65"/>
      <c r="O23" s="65"/>
      <c r="P23" s="65"/>
      <c r="Q23" s="65"/>
      <c r="R23" s="65"/>
      <c r="T23" s="97"/>
      <c r="U23" s="97"/>
      <c r="V23" s="97"/>
      <c r="W23" s="97"/>
      <c r="X23" s="97"/>
      <c r="Y23" s="97"/>
    </row>
    <row r="24" spans="1:25" ht="24.75" customHeight="1" x14ac:dyDescent="0.35">
      <c r="A24" s="10"/>
      <c r="B24" s="86"/>
      <c r="C24" s="155" t="s">
        <v>33</v>
      </c>
      <c r="D24" s="155"/>
      <c r="E24" s="155"/>
      <c r="F24" s="155"/>
      <c r="G24" s="155"/>
      <c r="H24" s="134" t="str">
        <f>IF(SUM(H18:H22)&gt;0,SUM(H18:H22),"-")</f>
        <v>-</v>
      </c>
      <c r="I24" s="88" t="str">
        <f>IF(I12=1,"liter","")</f>
        <v/>
      </c>
      <c r="J24" s="65"/>
      <c r="L24" s="65"/>
      <c r="M24" s="65"/>
      <c r="N24" s="65"/>
      <c r="O24" s="65"/>
      <c r="P24" s="65"/>
      <c r="Q24" s="65"/>
      <c r="R24" s="10"/>
      <c r="T24" s="97">
        <v>1</v>
      </c>
      <c r="U24" s="97"/>
      <c r="V24" s="97"/>
      <c r="W24" s="97"/>
      <c r="X24" s="97"/>
      <c r="Y24" s="97"/>
    </row>
    <row r="25" spans="1:25" ht="24.75" customHeight="1" x14ac:dyDescent="0.35">
      <c r="A25" s="10"/>
      <c r="B25" s="96"/>
      <c r="C25" s="159"/>
      <c r="D25" s="158"/>
      <c r="E25" s="158"/>
      <c r="F25" s="158"/>
      <c r="G25" s="158"/>
      <c r="H25" s="133"/>
      <c r="I25" s="133"/>
      <c r="J25" s="183"/>
      <c r="K25" s="75"/>
      <c r="L25" s="102"/>
      <c r="M25" s="103"/>
      <c r="N25" s="103"/>
      <c r="O25" s="103"/>
      <c r="P25" s="103"/>
      <c r="Q25" s="10"/>
      <c r="R25" s="10"/>
      <c r="T25" s="97">
        <v>3</v>
      </c>
      <c r="U25" s="97"/>
      <c r="V25" s="97"/>
      <c r="W25" s="97"/>
      <c r="X25" s="97"/>
      <c r="Y25" s="97"/>
    </row>
    <row r="26" spans="1:25" ht="24.75" customHeight="1" x14ac:dyDescent="0.35">
      <c r="A26" s="10"/>
      <c r="B26" s="96">
        <v>2</v>
      </c>
      <c r="C26" s="159" t="s">
        <v>27</v>
      </c>
      <c r="D26" s="158"/>
      <c r="E26" s="158"/>
      <c r="F26" s="158"/>
      <c r="G26" s="158"/>
      <c r="H26" s="136"/>
      <c r="I26" s="133"/>
      <c r="J26" s="183"/>
      <c r="K26" s="75"/>
      <c r="L26" s="102"/>
      <c r="M26" s="103"/>
      <c r="N26" s="103"/>
      <c r="O26" s="103"/>
      <c r="P26" s="103"/>
      <c r="Q26" s="10"/>
      <c r="R26" s="10"/>
      <c r="T26" s="97"/>
      <c r="U26" s="97"/>
      <c r="V26" s="97"/>
      <c r="W26" s="97"/>
      <c r="X26" s="97"/>
      <c r="Y26" s="97"/>
    </row>
    <row r="27" spans="1:25" ht="24.75" customHeight="1" x14ac:dyDescent="0.35">
      <c r="A27" s="10"/>
      <c r="B27" s="100"/>
      <c r="C27" s="252" t="s">
        <v>71</v>
      </c>
      <c r="D27" s="252"/>
      <c r="E27" s="252"/>
      <c r="F27" s="253"/>
      <c r="G27" s="254"/>
      <c r="H27" s="255"/>
      <c r="I27" s="100"/>
      <c r="J27" s="65"/>
      <c r="K27" s="65"/>
      <c r="L27" s="65"/>
      <c r="M27" s="103"/>
      <c r="N27" s="103"/>
      <c r="O27" s="103"/>
      <c r="P27" s="103"/>
      <c r="Q27" s="10"/>
      <c r="R27" s="10"/>
      <c r="T27" s="97">
        <f>IF(C34="",0,1)</f>
        <v>1</v>
      </c>
      <c r="U27" s="97"/>
      <c r="V27" s="97"/>
      <c r="W27" s="97"/>
      <c r="X27" s="97"/>
      <c r="Y27" s="97"/>
    </row>
    <row r="28" spans="1:25" ht="24.75" customHeight="1" x14ac:dyDescent="0.35">
      <c r="A28" s="10"/>
      <c r="B28" s="100"/>
      <c r="C28" s="252"/>
      <c r="D28" s="252"/>
      <c r="E28" s="252"/>
      <c r="F28" s="100"/>
      <c r="G28" s="100"/>
      <c r="H28" s="100"/>
      <c r="I28" s="100"/>
      <c r="J28" s="65"/>
      <c r="K28" s="65"/>
      <c r="L28" s="102"/>
      <c r="M28" s="103"/>
      <c r="N28" s="103"/>
      <c r="O28" s="103"/>
      <c r="P28" s="103"/>
      <c r="Q28" s="10"/>
      <c r="R28" s="10"/>
      <c r="T28" s="97"/>
      <c r="U28" s="97"/>
      <c r="V28" s="97"/>
      <c r="W28" s="97"/>
      <c r="X28" s="97"/>
      <c r="Y28" s="97"/>
    </row>
    <row r="29" spans="1:25" ht="12" customHeight="1" x14ac:dyDescent="0.35">
      <c r="A29" s="10"/>
      <c r="B29" s="86"/>
      <c r="C29" s="100"/>
      <c r="D29" s="100"/>
      <c r="E29" s="100"/>
      <c r="F29" s="100"/>
      <c r="G29" s="100"/>
      <c r="H29" s="100"/>
      <c r="I29" s="100"/>
      <c r="J29" s="65"/>
      <c r="K29" s="65"/>
      <c r="L29" s="102"/>
      <c r="M29" s="103"/>
      <c r="N29" s="103"/>
      <c r="O29" s="103"/>
      <c r="P29" s="103"/>
      <c r="Q29" s="10"/>
      <c r="R29" s="10"/>
      <c r="T29" s="97"/>
      <c r="U29" s="97"/>
      <c r="V29" s="97"/>
      <c r="W29" s="97"/>
      <c r="X29" s="97"/>
      <c r="Y29" s="97"/>
    </row>
    <row r="30" spans="1:25" ht="24.75" customHeight="1" x14ac:dyDescent="0.35">
      <c r="A30" s="10"/>
      <c r="B30" s="86"/>
      <c r="C30" s="157" t="str">
        <f>IF(I12=1,"Halmstrigling til udjævning af avner og halmrester","")</f>
        <v/>
      </c>
      <c r="D30" s="155"/>
      <c r="E30" s="155"/>
      <c r="F30" s="158"/>
      <c r="G30" s="158"/>
      <c r="H30" s="134" t="str">
        <f>IFERROR(IF(I12=1,IF(F15="","-",IF(F15="Markplaner mangler!","-",F15*Maskinhandling!D19)),""),"-")</f>
        <v/>
      </c>
      <c r="I30" s="88" t="str">
        <f>IF(I12=1,"liter","")</f>
        <v/>
      </c>
      <c r="J30" s="65"/>
      <c r="K30" s="65"/>
      <c r="L30" s="102"/>
      <c r="M30" s="103"/>
      <c r="N30" s="103"/>
      <c r="O30" s="103"/>
      <c r="P30" s="103"/>
      <c r="Q30" s="10"/>
      <c r="R30" s="10"/>
      <c r="T30" s="97"/>
      <c r="U30" s="97"/>
      <c r="V30" s="97"/>
      <c r="W30" s="97"/>
      <c r="X30" s="97"/>
      <c r="Y30" s="97"/>
    </row>
    <row r="31" spans="1:25" ht="24.75" customHeight="1" x14ac:dyDescent="0.35">
      <c r="A31" s="10"/>
      <c r="B31" s="86"/>
      <c r="C31" s="157" t="str">
        <f>IF(I12=1,IF(F27="Direkte såning/Conservation Agriculture","Direkte såning/Conservation Agriculture",IF(F27="Tilpasset direkte såning/Strip-Till","Tilpasset direkte såning/Strip-Till"," ")),"")</f>
        <v/>
      </c>
      <c r="D31" s="155"/>
      <c r="E31" s="104"/>
      <c r="F31" s="158"/>
      <c r="G31" s="158"/>
      <c r="H31" s="134" t="str">
        <f>IF(I12=1,IF(F15="Markplaner mangler!","-",IF(F27="Direkte såning/Conservation Agriculture",F15*Maskinhandling!D27,IF(F27="Tilpasset direkte såning/Strip-Till",F15*(Maskinhandling!F26),""))),"")</f>
        <v/>
      </c>
      <c r="I31" s="88" t="str">
        <f>IF(I12=1,IF(F27&lt;&gt;"","liter",""),"")</f>
        <v/>
      </c>
      <c r="J31" s="65"/>
      <c r="K31" s="65"/>
      <c r="L31" s="102"/>
      <c r="M31" s="103"/>
      <c r="N31" s="103"/>
      <c r="O31" s="103"/>
      <c r="P31" s="103"/>
      <c r="Q31" s="10"/>
      <c r="R31" s="10"/>
      <c r="T31" s="97"/>
      <c r="U31" s="97"/>
      <c r="V31" s="97"/>
      <c r="W31" s="97"/>
      <c r="X31" s="97"/>
      <c r="Y31" s="97"/>
    </row>
    <row r="32" spans="1:25" ht="24.75" customHeight="1" x14ac:dyDescent="0.35">
      <c r="A32" s="10"/>
      <c r="B32" s="86"/>
      <c r="C32" s="105" t="str">
        <f>IF(I12=1,IF(N11="Kun gammel","Gødskning"," "),"")</f>
        <v/>
      </c>
      <c r="D32" s="106"/>
      <c r="E32" s="104"/>
      <c r="F32" s="158"/>
      <c r="G32" s="170"/>
      <c r="H32" s="149" t="str">
        <f>IFERROR(IF(I12=1,IF(N11&lt;&gt;"Kun gammel","",IF(F15="Markplaner mangler!","-",F15*Maskinhandling!D29)),""),"-")</f>
        <v/>
      </c>
      <c r="I32" s="88" t="str">
        <f>IF(I12=1,IF(N11="Kun gammel","liter",""),"")</f>
        <v/>
      </c>
      <c r="J32" s="65"/>
      <c r="K32" s="65"/>
      <c r="L32" s="102"/>
      <c r="M32" s="103"/>
      <c r="N32" s="103"/>
      <c r="O32" s="103"/>
      <c r="P32" s="103"/>
      <c r="Q32" s="10"/>
      <c r="R32" s="10"/>
      <c r="T32" s="97"/>
      <c r="U32" s="97"/>
      <c r="V32" s="97"/>
      <c r="W32" s="97"/>
      <c r="X32" s="97"/>
      <c r="Y32" s="97"/>
    </row>
    <row r="33" spans="1:25" ht="24.75" customHeight="1" x14ac:dyDescent="0.35">
      <c r="A33" s="10"/>
      <c r="B33" s="86"/>
      <c r="C33" s="100"/>
      <c r="D33" s="100"/>
      <c r="E33" s="100"/>
      <c r="F33" s="100"/>
      <c r="G33" s="177"/>
      <c r="H33" s="100"/>
      <c r="I33" s="100"/>
      <c r="J33" s="65"/>
      <c r="K33" s="65"/>
      <c r="L33" s="102"/>
      <c r="M33" s="103"/>
      <c r="N33" s="103"/>
      <c r="O33" s="103"/>
      <c r="P33" s="103"/>
      <c r="Q33" s="10"/>
      <c r="R33" s="10"/>
      <c r="S33" s="109"/>
      <c r="T33" s="109"/>
      <c r="U33" s="109"/>
      <c r="V33" s="109"/>
      <c r="W33" s="110"/>
      <c r="X33" s="110"/>
      <c r="Y33" s="111"/>
    </row>
    <row r="34" spans="1:25" x14ac:dyDescent="0.35">
      <c r="A34" s="10"/>
      <c r="B34" s="86"/>
      <c r="C34" s="157" t="s">
        <v>33</v>
      </c>
      <c r="D34" s="155"/>
      <c r="E34" s="155"/>
      <c r="F34" s="158"/>
      <c r="G34" s="170"/>
      <c r="H34" s="134" t="str">
        <f>IF(SUM(H30:H32)&gt;0,SUM(H30:H32),"-")</f>
        <v>-</v>
      </c>
      <c r="I34" s="88" t="str">
        <f>IF(I12=1,"liter","")</f>
        <v/>
      </c>
      <c r="J34" s="65"/>
      <c r="K34" s="65"/>
      <c r="L34" s="102"/>
      <c r="M34" s="107"/>
      <c r="N34" s="107"/>
      <c r="O34" s="107"/>
      <c r="P34" s="107"/>
      <c r="Q34" s="10"/>
      <c r="R34" s="10"/>
    </row>
    <row r="35" spans="1:25" ht="24.75" customHeight="1" x14ac:dyDescent="0.35">
      <c r="A35" s="10"/>
      <c r="B35" s="96"/>
      <c r="C35" s="112"/>
      <c r="D35" s="112"/>
      <c r="E35" s="113"/>
      <c r="F35" s="113"/>
      <c r="G35" s="178"/>
      <c r="H35" s="136"/>
      <c r="I35" s="133"/>
      <c r="J35" s="183"/>
      <c r="K35" s="10"/>
      <c r="L35" s="10"/>
      <c r="M35" s="10"/>
      <c r="N35" s="10"/>
      <c r="O35" s="10"/>
      <c r="P35" s="10"/>
      <c r="Q35" s="10"/>
      <c r="R35" s="10"/>
    </row>
    <row r="36" spans="1:25" ht="24.75" customHeight="1" x14ac:dyDescent="0.35">
      <c r="A36" s="10"/>
      <c r="B36" s="86"/>
      <c r="C36" s="142"/>
      <c r="D36" s="142"/>
      <c r="E36" s="142"/>
      <c r="F36" s="143"/>
      <c r="G36" s="143"/>
      <c r="H36" s="133"/>
      <c r="I36" s="133"/>
      <c r="J36" s="183"/>
      <c r="K36" s="10"/>
      <c r="L36" s="102"/>
      <c r="M36" s="107"/>
      <c r="N36" s="107"/>
      <c r="O36" s="107"/>
      <c r="P36" s="107"/>
      <c r="Q36" s="10"/>
      <c r="R36" s="10"/>
    </row>
    <row r="37" spans="1:25" ht="24.75" customHeight="1" x14ac:dyDescent="0.35">
      <c r="A37" s="10"/>
      <c r="B37" s="86"/>
      <c r="C37" s="157"/>
      <c r="D37" s="157"/>
      <c r="E37" s="157"/>
      <c r="F37" s="115"/>
      <c r="G37" s="115"/>
      <c r="H37" s="133"/>
      <c r="I37" s="133"/>
      <c r="J37" s="183"/>
      <c r="K37" s="75"/>
      <c r="L37" s="102"/>
      <c r="M37" s="107"/>
      <c r="N37" s="107"/>
      <c r="O37" s="107"/>
      <c r="P37" s="107"/>
      <c r="Q37" s="10"/>
      <c r="R37" s="10"/>
    </row>
    <row r="38" spans="1:25" ht="24.75" customHeight="1" x14ac:dyDescent="0.35">
      <c r="A38" s="10"/>
      <c r="B38" s="86"/>
      <c r="C38" s="139"/>
      <c r="D38" s="139"/>
      <c r="E38" s="139"/>
      <c r="F38" s="141"/>
      <c r="G38" s="141"/>
      <c r="H38" s="133"/>
      <c r="I38" s="133"/>
      <c r="J38" s="183"/>
      <c r="K38" s="75"/>
      <c r="L38" s="102"/>
      <c r="M38" s="107"/>
      <c r="N38" s="107"/>
      <c r="O38" s="107"/>
      <c r="P38" s="107"/>
      <c r="Q38" s="10"/>
      <c r="R38" s="10"/>
    </row>
    <row r="39" spans="1:25" ht="24.75" customHeight="1" x14ac:dyDescent="0.35">
      <c r="A39" s="10"/>
      <c r="B39" s="86"/>
      <c r="C39" s="139"/>
      <c r="D39" s="139"/>
      <c r="E39" s="139"/>
      <c r="F39" s="139"/>
      <c r="G39" s="139"/>
      <c r="H39" s="181"/>
      <c r="I39" s="181"/>
      <c r="J39" s="65"/>
      <c r="K39" s="75"/>
      <c r="L39" s="102"/>
      <c r="M39" s="107"/>
      <c r="N39" s="107"/>
      <c r="O39" s="107"/>
      <c r="P39" s="107"/>
      <c r="Q39" s="10"/>
      <c r="R39" s="10"/>
    </row>
    <row r="40" spans="1:25" x14ac:dyDescent="0.35">
      <c r="A40" s="10"/>
      <c r="B40" s="72"/>
      <c r="C40" s="144"/>
      <c r="D40" s="144"/>
      <c r="E40" s="144"/>
      <c r="F40" s="144"/>
      <c r="G40" s="144"/>
      <c r="H40" s="182"/>
      <c r="I40" s="182"/>
      <c r="J40" s="183"/>
      <c r="K40" s="75"/>
      <c r="L40" s="102"/>
      <c r="M40" s="107"/>
      <c r="N40" s="107"/>
      <c r="O40" s="107"/>
      <c r="P40" s="107"/>
      <c r="Q40" s="10"/>
      <c r="R40" s="10"/>
    </row>
    <row r="41" spans="1:25" x14ac:dyDescent="0.35">
      <c r="A41" s="10"/>
      <c r="B41" s="179"/>
      <c r="C41" s="179"/>
      <c r="D41" s="179"/>
      <c r="E41" s="179"/>
      <c r="F41" s="179"/>
      <c r="G41" s="179"/>
      <c r="H41" s="179"/>
      <c r="I41" s="179"/>
      <c r="J41" s="118"/>
      <c r="K41" s="166"/>
      <c r="L41" s="102"/>
      <c r="M41" s="107"/>
      <c r="N41" s="107"/>
      <c r="O41" s="107"/>
      <c r="P41" s="107"/>
      <c r="Q41" s="10"/>
      <c r="R41" s="10"/>
    </row>
    <row r="42" spans="1:25" x14ac:dyDescent="0.35">
      <c r="A42" s="10"/>
      <c r="B42" s="179"/>
      <c r="C42" s="179"/>
      <c r="D42" s="179"/>
      <c r="E42" s="179"/>
      <c r="F42" s="179"/>
      <c r="G42" s="179"/>
      <c r="H42" s="179"/>
      <c r="I42" s="179"/>
      <c r="J42" s="118"/>
      <c r="K42" s="166"/>
      <c r="L42" s="102"/>
      <c r="M42" s="107"/>
      <c r="N42" s="107"/>
      <c r="O42" s="107"/>
      <c r="P42" s="107"/>
      <c r="Q42" s="10"/>
      <c r="R42" s="10"/>
    </row>
    <row r="43" spans="1:25" x14ac:dyDescent="0.35">
      <c r="A43" s="10"/>
      <c r="B43" s="100"/>
      <c r="C43" s="100"/>
      <c r="D43" s="100"/>
      <c r="E43" s="100"/>
      <c r="F43" s="100"/>
      <c r="G43" s="100"/>
      <c r="H43" s="100"/>
      <c r="I43" s="100"/>
      <c r="J43" s="65"/>
      <c r="K43" s="65"/>
      <c r="L43" s="102"/>
      <c r="M43" s="107"/>
      <c r="N43" s="107"/>
      <c r="O43" s="107"/>
      <c r="P43" s="107"/>
      <c r="Q43" s="10"/>
      <c r="R43" s="10"/>
    </row>
    <row r="44" spans="1:25" x14ac:dyDescent="0.35">
      <c r="A44" s="10"/>
      <c r="B44" s="100"/>
      <c r="C44" s="100"/>
      <c r="D44" s="100"/>
      <c r="E44" s="100"/>
      <c r="F44" s="100"/>
      <c r="G44" s="100"/>
      <c r="H44" s="100"/>
      <c r="I44" s="100"/>
      <c r="J44" s="65"/>
      <c r="K44" s="65"/>
      <c r="L44" s="102"/>
      <c r="M44" s="107"/>
      <c r="N44" s="107"/>
      <c r="O44" s="107"/>
      <c r="P44" s="107"/>
      <c r="Q44" s="10"/>
      <c r="R44" s="10"/>
    </row>
    <row r="45" spans="1:25" x14ac:dyDescent="0.35">
      <c r="A45" s="10"/>
      <c r="B45" s="100"/>
      <c r="C45" s="100"/>
      <c r="D45" s="100"/>
      <c r="E45" s="100"/>
      <c r="F45" s="100"/>
      <c r="G45" s="100"/>
      <c r="H45" s="100"/>
      <c r="I45" s="100"/>
      <c r="J45" s="65"/>
      <c r="K45" s="65"/>
      <c r="L45" s="102"/>
      <c r="M45" s="107"/>
      <c r="N45" s="107"/>
      <c r="O45" s="107"/>
      <c r="P45" s="107"/>
      <c r="Q45" s="10"/>
      <c r="R45" s="10"/>
    </row>
    <row r="46" spans="1:25" x14ac:dyDescent="0.35">
      <c r="A46" s="10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102"/>
      <c r="M46" s="117"/>
      <c r="N46" s="117"/>
      <c r="O46" s="117"/>
      <c r="P46" s="117"/>
      <c r="Q46" s="10"/>
      <c r="R46" s="10"/>
    </row>
    <row r="47" spans="1:25" x14ac:dyDescent="0.35">
      <c r="A47" s="2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102"/>
      <c r="M47" s="117"/>
      <c r="N47" s="117"/>
      <c r="O47" s="117"/>
      <c r="P47" s="117"/>
      <c r="Q47" s="10"/>
      <c r="R47" s="10"/>
    </row>
    <row r="48" spans="1:25" x14ac:dyDescent="0.35">
      <c r="A48" s="10"/>
      <c r="B48" s="11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7"/>
      <c r="O48" s="117"/>
      <c r="P48" s="117"/>
      <c r="Q48" s="120" t="s">
        <v>11</v>
      </c>
      <c r="R48" s="65"/>
    </row>
    <row r="49" spans="1:18" x14ac:dyDescent="0.35">
      <c r="A49" s="10"/>
      <c r="B49" s="11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4" spans="1:18" x14ac:dyDescent="0.35">
      <c r="J54" s="122"/>
    </row>
  </sheetData>
  <sheetProtection algorithmName="SHA-512" hashValue="XRYwWEiyRFbut6aWHGhUH9Kb/FpCCkxtNSrneTiyb4sBu+l3pvhPgjDNIn+uG1Cbh1Ehxn4QGaC0U3rfQROO6w==" saltValue="P9LJwGvz7ootYIBkj9iL8A==" spinCount="100000" sheet="1" objects="1" scenarios="1" selectLockedCells="1"/>
  <mergeCells count="11">
    <mergeCell ref="N10:O10"/>
    <mergeCell ref="N11:O11"/>
    <mergeCell ref="C27:E28"/>
    <mergeCell ref="F27:H27"/>
    <mergeCell ref="B14:J14"/>
    <mergeCell ref="C22:D22"/>
    <mergeCell ref="B1:C2"/>
    <mergeCell ref="D1:E2"/>
    <mergeCell ref="B6:D7"/>
    <mergeCell ref="N8:O8"/>
    <mergeCell ref="N9:O9"/>
  </mergeCells>
  <conditionalFormatting sqref="H40:I40">
    <cfRule type="expression" dxfId="40" priority="47">
      <formula>$H$36="Varmepumpe"</formula>
    </cfRule>
  </conditionalFormatting>
  <conditionalFormatting sqref="H39:I39">
    <cfRule type="expression" dxfId="39" priority="42">
      <formula>$H$36="Elkedel"</formula>
    </cfRule>
    <cfRule type="expression" dxfId="38" priority="46">
      <formula>$H$36="Fjernvarme"</formula>
    </cfRule>
  </conditionalFormatting>
  <conditionalFormatting sqref="H39:I40">
    <cfRule type="expression" dxfId="37" priority="45">
      <formula>$H$36="Varmepumpe"</formula>
    </cfRule>
  </conditionalFormatting>
  <conditionalFormatting sqref="H39:I40">
    <cfRule type="expression" dxfId="36" priority="43">
      <formula>$H$36=""</formula>
    </cfRule>
  </conditionalFormatting>
  <conditionalFormatting sqref="F15">
    <cfRule type="containsText" dxfId="35" priority="41" operator="containsText" text="Markplaner mangler!">
      <formula>NOT(ISERROR(SEARCH("Markplaner mangler!",F15)))</formula>
    </cfRule>
  </conditionalFormatting>
  <conditionalFormatting sqref="H31">
    <cfRule type="expression" dxfId="34" priority="12">
      <formula>$F$27=""</formula>
    </cfRule>
    <cfRule type="expression" dxfId="33" priority="13">
      <formula>$F$27="Tilpasset direkte såning/Strip-Till"</formula>
    </cfRule>
    <cfRule type="expression" dxfId="32" priority="14">
      <formula>$F$27="Direkte såning (No-Till)/Conservation Agriculture"</formula>
    </cfRule>
  </conditionalFormatting>
  <conditionalFormatting sqref="F18:F21 F27">
    <cfRule type="expression" dxfId="31" priority="9">
      <formula>$I$12=0</formula>
    </cfRule>
    <cfRule type="expression" priority="11">
      <formula>$I$12=1</formula>
    </cfRule>
  </conditionalFormatting>
  <conditionalFormatting sqref="L13">
    <cfRule type="iconSet" priority="157">
      <iconSet iconSet="3Symbols2">
        <cfvo type="percent" val="0"/>
        <cfvo type="percent" val="33"/>
        <cfvo type="percent" val="67"/>
      </iconSet>
    </cfRule>
  </conditionalFormatting>
  <conditionalFormatting sqref="H39:I39">
    <cfRule type="expression" dxfId="30" priority="158">
      <formula>#REF!=1</formula>
    </cfRule>
  </conditionalFormatting>
  <conditionalFormatting sqref="H32">
    <cfRule type="expression" dxfId="29" priority="161">
      <formula>$N$11=""</formula>
    </cfRule>
    <cfRule type="expression" dxfId="28" priority="162">
      <formula>$N$11="Begge/ingen"</formula>
    </cfRule>
    <cfRule type="expression" dxfId="27" priority="163">
      <formula>$N$11="Kun ny"</formula>
    </cfRule>
    <cfRule type="expression" dxfId="26" priority="164">
      <formula>$N$11="Kun gammel"</formula>
    </cfRule>
  </conditionalFormatting>
  <conditionalFormatting sqref="H19">
    <cfRule type="expression" dxfId="25" priority="2" stopIfTrue="1">
      <formula>OR(I12=0,I12=-1)</formula>
    </cfRule>
    <cfRule type="expression" dxfId="24" priority="165">
      <formula>$N$9=""</formula>
    </cfRule>
    <cfRule type="expression" dxfId="23" priority="166">
      <formula>$N$9="Ingen"</formula>
    </cfRule>
    <cfRule type="expression" dxfId="22" priority="167">
      <formula>$N$9="Harvet system (pløjefri)"</formula>
    </cfRule>
    <cfRule type="expression" dxfId="21" priority="168">
      <formula>$N$9="Pløjet system"</formula>
    </cfRule>
  </conditionalFormatting>
  <conditionalFormatting sqref="H20">
    <cfRule type="expression" dxfId="20" priority="1" stopIfTrue="1">
      <formula>OR(I12=0,I12=-1)</formula>
    </cfRule>
    <cfRule type="expression" dxfId="19" priority="169">
      <formula>$N$9=""</formula>
    </cfRule>
    <cfRule type="expression" dxfId="18" priority="170">
      <formula>$N$9="Ingen"</formula>
    </cfRule>
    <cfRule type="expression" dxfId="17" priority="171">
      <formula>$N$9="Pløjet system"</formula>
    </cfRule>
    <cfRule type="expression" dxfId="16" priority="172">
      <formula>$N$9="Harvet system (pløjefri)"</formula>
    </cfRule>
  </conditionalFormatting>
  <conditionalFormatting sqref="H22">
    <cfRule type="expression" dxfId="15" priority="173">
      <formula>$N$11=""</formula>
    </cfRule>
    <cfRule type="expression" dxfId="14" priority="174">
      <formula>$N$11="Begge/ingen"</formula>
    </cfRule>
    <cfRule type="expression" dxfId="13" priority="175">
      <formula>$N$11="Kun gammel"</formula>
    </cfRule>
    <cfRule type="expression" dxfId="12" priority="176">
      <formula>$N$11="Kun ny"</formula>
    </cfRule>
  </conditionalFormatting>
  <conditionalFormatting sqref="F22">
    <cfRule type="expression" dxfId="11" priority="177" stopIfTrue="1">
      <formula>AND($N$11="Kun ny",I12&lt;&gt;1)</formula>
    </cfRule>
    <cfRule type="expression" dxfId="10" priority="178">
      <formula>$N$11=""</formula>
    </cfRule>
    <cfRule type="expression" dxfId="9" priority="179">
      <formula>$N$11="Begge/ingen"</formula>
    </cfRule>
    <cfRule type="expression" dxfId="8" priority="180">
      <formula>$N$11="Kun gammel"</formula>
    </cfRule>
    <cfRule type="expression" dxfId="7" priority="181">
      <formula>$N$11="Kun ny"</formula>
    </cfRule>
  </conditionalFormatting>
  <conditionalFormatting sqref="F20">
    <cfRule type="expression" dxfId="6" priority="3">
      <formula>AND(OR(I12=-1,I12=0),N9="Pløjet system")</formula>
    </cfRule>
    <cfRule type="expression" dxfId="5" priority="8">
      <formula>$I$12=-1</formula>
    </cfRule>
    <cfRule type="expression" dxfId="4" priority="152">
      <formula>$N$9="Pløjet system"</formula>
    </cfRule>
  </conditionalFormatting>
  <conditionalFormatting sqref="F19">
    <cfRule type="expression" dxfId="3" priority="4" stopIfTrue="1">
      <formula>AND(OR(I12=-1,I12=0),N9="Harvet system (pløjefri)")</formula>
    </cfRule>
    <cfRule type="expression" dxfId="2" priority="6">
      <formula>$I$12=-1</formula>
    </cfRule>
    <cfRule type="expression" dxfId="1" priority="153">
      <formula>$N$9="Harvet system (pløjefri)"</formula>
    </cfRule>
  </conditionalFormatting>
  <conditionalFormatting sqref="F18 F21 F27">
    <cfRule type="expression" dxfId="0" priority="10">
      <formula>$I$12=-1</formula>
    </cfRule>
  </conditionalFormatting>
  <dataValidations count="1">
    <dataValidation allowBlank="1" showErrorMessage="1" prompt="Gennemsnit af pløjning/dybdeharvning" sqref="C18"/>
  </dataValidations>
  <hyperlinks>
    <hyperlink ref="Q48" location="Forside!A1" display="Retur"/>
    <hyperlink ref="B1:C2" location="Forside!A1" display="Forside"/>
  </hyperlinks>
  <pageMargins left="0.70866141732283472" right="0.70866141732283472" top="0.74803149606299213" bottom="0.74803149606299213" header="0.31496062992125984" footer="0.31496062992125984"/>
  <pageSetup paperSize="9" scale="37" orientation="landscape" horizontalDpi="1200" verticalDpi="1200" r:id="rId1"/>
  <ignoredErrors>
    <ignoredError sqref="Q9" formula="1"/>
  </ignoredErrors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36866" r:id="rId4">
          <objectPr locked="0" defaultSize="0" autoPict="0" r:id="rId5">
            <anchor moveWithCells="1">
              <from>
                <xdr:col>12</xdr:col>
                <xdr:colOff>412750</xdr:colOff>
                <xdr:row>37</xdr:row>
                <xdr:rowOff>234950</xdr:rowOff>
              </from>
              <to>
                <xdr:col>14</xdr:col>
                <xdr:colOff>711200</xdr:colOff>
                <xdr:row>42</xdr:row>
                <xdr:rowOff>146050</xdr:rowOff>
              </to>
            </anchor>
          </objectPr>
        </oleObject>
      </mc:Choice>
      <mc:Fallback>
        <oleObject progId="AcroExch.Document.DC" dvAspect="DVASPECT_ICON" shapeId="36866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8" id="{04F37FB4-3B5C-406C-B0E5-0F9A90A714F3}">
            <x14:iconSet iconSet="3Symbols2"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I12</xm:sqref>
        </x14:conditionalFormatting>
        <x14:conditionalFormatting xmlns:xm="http://schemas.microsoft.com/office/excel/2006/main">
          <x14:cfRule type="iconSet" priority="50" id="{51E17DFE-55F1-40F9-A7B5-077D0DF6920D}">
            <x14:iconSet iconSet="3Symbols2"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Q8:Q11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Maskinhandling!$Y$2:$Y$4</xm:f>
          </x14:formula1>
          <xm:sqref>N9</xm:sqref>
        </x14:dataValidation>
        <x14:dataValidation type="list" allowBlank="1" showInputMessage="1" showErrorMessage="1">
          <x14:formula1>
            <xm:f>Maskinhandling!$V$2:$V$4</xm:f>
          </x14:formula1>
          <xm:sqref>N11</xm:sqref>
        </x14:dataValidation>
        <x14:dataValidation type="list" allowBlank="1" showInputMessage="1" showErrorMessage="1">
          <x14:formula1>
            <xm:f>Maskinhandling!$T$2:$T$3</xm:f>
          </x14:formula1>
          <xm:sqref>F18:F22 N10:O10 N8:O8</xm:sqref>
        </x14:dataValidation>
        <x14:dataValidation type="list" allowBlank="1" showInputMessage="1" showErrorMessage="1">
          <x14:formula1>
            <xm:f>Maskinhandling!$AD$2:$AD$3</xm:f>
          </x14:formula1>
          <xm:sqref>F27:H27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workbookViewId="0">
      <selection activeCell="W14" sqref="W14"/>
    </sheetView>
  </sheetViews>
  <sheetFormatPr defaultRowHeight="14.5" x14ac:dyDescent="0.35"/>
  <sheetData>
    <row r="1" spans="4:30" x14ac:dyDescent="0.35">
      <c r="T1" t="s">
        <v>47</v>
      </c>
      <c r="V1" t="s">
        <v>48</v>
      </c>
      <c r="Y1" t="s">
        <v>65</v>
      </c>
      <c r="AC1" t="s">
        <v>60</v>
      </c>
    </row>
    <row r="2" spans="4:30" x14ac:dyDescent="0.35">
      <c r="T2" t="s">
        <v>3</v>
      </c>
      <c r="V2" t="s">
        <v>49</v>
      </c>
      <c r="Y2" t="s">
        <v>66</v>
      </c>
      <c r="AC2" t="s">
        <v>61</v>
      </c>
      <c r="AD2" t="s">
        <v>70</v>
      </c>
    </row>
    <row r="3" spans="4:30" x14ac:dyDescent="0.35">
      <c r="T3" t="s">
        <v>4</v>
      </c>
      <c r="V3" t="s">
        <v>50</v>
      </c>
      <c r="Y3" t="s">
        <v>67</v>
      </c>
      <c r="AC3" t="s">
        <v>62</v>
      </c>
      <c r="AD3" t="s">
        <v>63</v>
      </c>
    </row>
    <row r="4" spans="4:30" x14ac:dyDescent="0.35">
      <c r="V4" t="s">
        <v>51</v>
      </c>
      <c r="Y4" t="s">
        <v>55</v>
      </c>
    </row>
    <row r="16" spans="4:30" x14ac:dyDescent="0.35">
      <c r="D16" t="s">
        <v>37</v>
      </c>
    </row>
    <row r="17" spans="1:20" x14ac:dyDescent="0.35">
      <c r="A17" t="s">
        <v>36</v>
      </c>
      <c r="D17" s="130">
        <v>12</v>
      </c>
      <c r="E17" s="256">
        <f>AVERAGE(D17:D18)</f>
        <v>16</v>
      </c>
    </row>
    <row r="18" spans="1:20" x14ac:dyDescent="0.35">
      <c r="A18" t="s">
        <v>38</v>
      </c>
      <c r="D18" s="130">
        <v>20</v>
      </c>
      <c r="E18" s="256"/>
    </row>
    <row r="19" spans="1:20" x14ac:dyDescent="0.35">
      <c r="A19" t="s">
        <v>39</v>
      </c>
      <c r="D19" s="130">
        <v>4.5999999999999996</v>
      </c>
      <c r="E19" s="130"/>
    </row>
    <row r="20" spans="1:20" x14ac:dyDescent="0.35">
      <c r="A20" t="s">
        <v>40</v>
      </c>
      <c r="D20" s="130">
        <v>8</v>
      </c>
      <c r="E20" s="257">
        <f>AVERAGE(D20:D22)</f>
        <v>7.2333333333333334</v>
      </c>
    </row>
    <row r="21" spans="1:20" x14ac:dyDescent="0.35">
      <c r="A21" t="s">
        <v>31</v>
      </c>
      <c r="D21" s="130">
        <v>5.9</v>
      </c>
      <c r="E21" s="257"/>
      <c r="F21" s="130">
        <f>AVERAGE(D17,E20)</f>
        <v>9.6166666666666671</v>
      </c>
    </row>
    <row r="22" spans="1:20" x14ac:dyDescent="0.35">
      <c r="A22" t="s">
        <v>41</v>
      </c>
      <c r="D22" s="130">
        <v>7.8</v>
      </c>
      <c r="E22" s="257"/>
    </row>
    <row r="23" spans="1:20" x14ac:dyDescent="0.35">
      <c r="A23" t="s">
        <v>32</v>
      </c>
      <c r="D23" s="130">
        <v>4</v>
      </c>
      <c r="E23" s="130"/>
    </row>
    <row r="24" spans="1:20" x14ac:dyDescent="0.35">
      <c r="D24" s="130"/>
      <c r="E24" s="130"/>
    </row>
    <row r="25" spans="1:20" x14ac:dyDescent="0.35">
      <c r="A25" t="s">
        <v>42</v>
      </c>
      <c r="D25" s="130">
        <v>9.1</v>
      </c>
      <c r="E25" s="256">
        <f>AVERAGE(D25:D26)</f>
        <v>12.7</v>
      </c>
    </row>
    <row r="26" spans="1:20" x14ac:dyDescent="0.35">
      <c r="A26" t="s">
        <v>43</v>
      </c>
      <c r="D26" s="130">
        <v>16.3</v>
      </c>
      <c r="E26" s="256"/>
      <c r="F26" s="204">
        <f>AVERAGE(E17,D27,D25)</f>
        <v>10.366666666666667</v>
      </c>
    </row>
    <row r="27" spans="1:20" x14ac:dyDescent="0.35">
      <c r="A27" t="s">
        <v>44</v>
      </c>
      <c r="D27" s="130">
        <v>6</v>
      </c>
      <c r="E27" s="130"/>
    </row>
    <row r="28" spans="1:20" x14ac:dyDescent="0.35">
      <c r="D28" s="130"/>
      <c r="E28" s="130"/>
    </row>
    <row r="29" spans="1:20" x14ac:dyDescent="0.35">
      <c r="A29" t="s">
        <v>45</v>
      </c>
      <c r="D29" s="130">
        <v>3.6</v>
      </c>
      <c r="E29" s="130"/>
    </row>
    <row r="30" spans="1:20" x14ac:dyDescent="0.35">
      <c r="S30">
        <v>9.1</v>
      </c>
      <c r="T30" s="258">
        <f>AVERAGE(S30:S33)</f>
        <v>11.800000000000002</v>
      </c>
    </row>
    <row r="31" spans="1:20" x14ac:dyDescent="0.35">
      <c r="S31">
        <v>10</v>
      </c>
      <c r="T31" s="258"/>
    </row>
    <row r="32" spans="1:20" x14ac:dyDescent="0.35">
      <c r="T32" s="258"/>
    </row>
    <row r="33" spans="19:20" x14ac:dyDescent="0.35">
      <c r="S33">
        <v>16.3</v>
      </c>
      <c r="T33" s="258"/>
    </row>
  </sheetData>
  <mergeCells count="4">
    <mergeCell ref="E17:E18"/>
    <mergeCell ref="E25:E26"/>
    <mergeCell ref="E20:E22"/>
    <mergeCell ref="T30:T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Beskrivelse</vt:lpstr>
      <vt:lpstr>Markplaner</vt:lpstr>
      <vt:lpstr>Omlægning af driftssystem</vt:lpstr>
      <vt:lpstr>Maskinhandling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2023-03-08T08:52:27Z</dcterms:modified>
</cp:coreProperties>
</file>